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5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8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IC-DIKA\SFC\340 - CACSFC - KKAG\KKAG_Info\2021_Edition 34\"/>
    </mc:Choice>
  </mc:AlternateContent>
  <bookViews>
    <workbookView xWindow="120" yWindow="225" windowWidth="14355" windowHeight="7155" tabRatio="682" firstSheet="3" activeTab="7"/>
  </bookViews>
  <sheets>
    <sheet name="Feuil1" sheetId="12" r:id="rId1"/>
    <sheet name="Selbstfinanzierungsgrad" sheetId="1" r:id="rId2"/>
    <sheet name="Selbstfinanzierungsanteil" sheetId="4" r:id="rId3"/>
    <sheet name="Zinsbelastungsanteil" sheetId="5" r:id="rId4"/>
    <sheet name="Kapitaldienstanteil" sheetId="6" r:id="rId5"/>
    <sheet name="Bruttoverschuldungsanteil" sheetId="7" r:id="rId6"/>
    <sheet name="Investitionsanteil" sheetId="8" r:id="rId7"/>
    <sheet name="Nettoschuld je Einwohner" sheetId="9" r:id="rId8"/>
    <sheet name="Feuil2" sheetId="13" r:id="rId9"/>
  </sheets>
  <externalReferences>
    <externalReference r:id="rId10"/>
  </externalReferences>
  <definedNames>
    <definedName name="_xlnm._FilterDatabase" localSheetId="5" hidden="1">Bruttoverschuldungsanteil!$A$3:$U$3</definedName>
    <definedName name="_xlnm._FilterDatabase" localSheetId="6" hidden="1">Investitionsanteil!$A$3:$U$3</definedName>
    <definedName name="_xlnm._FilterDatabase" localSheetId="4" hidden="1">Kapitaldienstanteil!$A$3:$AE$29</definedName>
    <definedName name="_xlnm._FilterDatabase" localSheetId="7" hidden="1">'Nettoschuld je Einwohner'!$A$3:$AE$29</definedName>
    <definedName name="_xlnm._FilterDatabase" localSheetId="2" hidden="1">Selbstfinanzierungsanteil!$A$3:$AE$29</definedName>
    <definedName name="_xlnm._FilterDatabase" localSheetId="1" hidden="1">Selbstfinanzierungsgrad!$A$3:$AE$29</definedName>
    <definedName name="_xlnm._FilterDatabase" localSheetId="3" hidden="1">Zinsbelastungsanteil!$A$3:$AE$29</definedName>
    <definedName name="_xlnm.Print_Area" localSheetId="0">Feuil1!$A$1:$H$54</definedName>
  </definedNames>
  <calcPr calcId="162913"/>
</workbook>
</file>

<file path=xl/calcChain.xml><?xml version="1.0" encoding="utf-8"?>
<calcChain xmlns="http://schemas.openxmlformats.org/spreadsheetml/2006/main">
  <c r="W35" i="8" l="1"/>
  <c r="W30" i="8"/>
  <c r="W35" i="7"/>
  <c r="W30" i="7"/>
  <c r="AG35" i="6"/>
  <c r="AG30" i="6"/>
  <c r="AG35" i="5"/>
  <c r="AG30" i="5"/>
  <c r="AG30" i="1"/>
  <c r="AD29" i="9"/>
  <c r="AC29" i="9"/>
  <c r="AB29" i="9"/>
  <c r="AA29" i="9"/>
  <c r="AD28" i="9"/>
  <c r="AC28" i="9"/>
  <c r="AB28" i="9"/>
  <c r="AA28" i="9"/>
  <c r="AD27" i="9"/>
  <c r="AC27" i="9"/>
  <c r="AB27" i="9"/>
  <c r="AA27" i="9"/>
  <c r="AD26" i="9"/>
  <c r="AC26" i="9"/>
  <c r="AB26" i="9"/>
  <c r="AA26" i="9"/>
  <c r="AD25" i="9"/>
  <c r="AC25" i="9"/>
  <c r="AB25" i="9"/>
  <c r="AA25" i="9"/>
  <c r="AD24" i="9"/>
  <c r="AC24" i="9"/>
  <c r="AB24" i="9"/>
  <c r="AA24" i="9"/>
  <c r="AD23" i="9"/>
  <c r="AC23" i="9"/>
  <c r="AB23" i="9"/>
  <c r="AA23" i="9"/>
  <c r="AD22" i="9"/>
  <c r="AC22" i="9"/>
  <c r="AB22" i="9"/>
  <c r="AA22" i="9"/>
  <c r="AD21" i="9"/>
  <c r="AC21" i="9"/>
  <c r="AB21" i="9"/>
  <c r="AA21" i="9"/>
  <c r="AD20" i="9"/>
  <c r="AC20" i="9"/>
  <c r="AB20" i="9"/>
  <c r="AA20" i="9"/>
  <c r="AD19" i="9"/>
  <c r="AC19" i="9"/>
  <c r="AB19" i="9"/>
  <c r="AA19" i="9"/>
  <c r="AD18" i="9"/>
  <c r="AC18" i="9"/>
  <c r="AB18" i="9"/>
  <c r="AA18" i="9"/>
  <c r="AD17" i="9"/>
  <c r="AC17" i="9"/>
  <c r="AB17" i="9"/>
  <c r="AA17" i="9"/>
  <c r="AD16" i="9"/>
  <c r="AC16" i="9"/>
  <c r="AB16" i="9"/>
  <c r="AA16" i="9"/>
  <c r="AD15" i="9"/>
  <c r="AC15" i="9"/>
  <c r="AB15" i="9"/>
  <c r="AA15" i="9"/>
  <c r="AD14" i="9"/>
  <c r="AC14" i="9"/>
  <c r="AB14" i="9"/>
  <c r="AA14" i="9"/>
  <c r="AD13" i="9"/>
  <c r="AC13" i="9"/>
  <c r="AB13" i="9"/>
  <c r="AA13" i="9"/>
  <c r="AD12" i="9"/>
  <c r="AC12" i="9"/>
  <c r="AB12" i="9"/>
  <c r="AA12" i="9"/>
  <c r="AD11" i="9"/>
  <c r="AC11" i="9"/>
  <c r="AB11" i="9"/>
  <c r="AA11" i="9"/>
  <c r="AD10" i="9"/>
  <c r="AC10" i="9"/>
  <c r="AB10" i="9"/>
  <c r="AA10" i="9"/>
  <c r="AD9" i="9"/>
  <c r="AC9" i="9"/>
  <c r="AB9" i="9"/>
  <c r="AA9" i="9"/>
  <c r="AD8" i="9"/>
  <c r="AC8" i="9"/>
  <c r="AB8" i="9"/>
  <c r="AA8" i="9"/>
  <c r="AD7" i="9"/>
  <c r="AC7" i="9"/>
  <c r="AB7" i="9"/>
  <c r="AA7" i="9"/>
  <c r="AD6" i="9"/>
  <c r="AC6" i="9"/>
  <c r="AB6" i="9"/>
  <c r="AA6" i="9"/>
  <c r="AD5" i="9"/>
  <c r="AC5" i="9"/>
  <c r="AB5" i="9"/>
  <c r="AA5" i="9"/>
  <c r="AB4" i="9"/>
  <c r="AC4" i="9"/>
  <c r="AD4" i="9"/>
  <c r="AA4" i="9"/>
  <c r="T29" i="8"/>
  <c r="S29" i="8"/>
  <c r="R29" i="8"/>
  <c r="Q29" i="8"/>
  <c r="T28" i="8"/>
  <c r="S28" i="8"/>
  <c r="R28" i="8"/>
  <c r="Q28" i="8"/>
  <c r="T27" i="8"/>
  <c r="S27" i="8"/>
  <c r="R27" i="8"/>
  <c r="Q27" i="8"/>
  <c r="T26" i="8"/>
  <c r="S26" i="8"/>
  <c r="R26" i="8"/>
  <c r="Q26" i="8"/>
  <c r="T25" i="8"/>
  <c r="S25" i="8"/>
  <c r="R25" i="8"/>
  <c r="Q25" i="8"/>
  <c r="T24" i="8"/>
  <c r="S24" i="8"/>
  <c r="R24" i="8"/>
  <c r="Q24" i="8"/>
  <c r="T23" i="8"/>
  <c r="S23" i="8"/>
  <c r="R23" i="8"/>
  <c r="Q23" i="8"/>
  <c r="T22" i="8"/>
  <c r="S22" i="8"/>
  <c r="R22" i="8"/>
  <c r="Q22" i="8"/>
  <c r="T21" i="8"/>
  <c r="S21" i="8"/>
  <c r="R21" i="8"/>
  <c r="Q21" i="8"/>
  <c r="T20" i="8"/>
  <c r="S20" i="8"/>
  <c r="R20" i="8"/>
  <c r="Q20" i="8"/>
  <c r="T19" i="8"/>
  <c r="S19" i="8"/>
  <c r="R19" i="8"/>
  <c r="Q19" i="8"/>
  <c r="T18" i="8"/>
  <c r="S18" i="8"/>
  <c r="R18" i="8"/>
  <c r="Q18" i="8"/>
  <c r="T17" i="8"/>
  <c r="S17" i="8"/>
  <c r="R17" i="8"/>
  <c r="Q17" i="8"/>
  <c r="T16" i="8"/>
  <c r="S16" i="8"/>
  <c r="R16" i="8"/>
  <c r="Q16" i="8"/>
  <c r="T15" i="8"/>
  <c r="S15" i="8"/>
  <c r="R15" i="8"/>
  <c r="Q15" i="8"/>
  <c r="T14" i="8"/>
  <c r="S14" i="8"/>
  <c r="R14" i="8"/>
  <c r="Q14" i="8"/>
  <c r="T13" i="8"/>
  <c r="S13" i="8"/>
  <c r="R13" i="8"/>
  <c r="Q13" i="8"/>
  <c r="T12" i="8"/>
  <c r="S12" i="8"/>
  <c r="R12" i="8"/>
  <c r="Q12" i="8"/>
  <c r="T11" i="8"/>
  <c r="S11" i="8"/>
  <c r="R11" i="8"/>
  <c r="Q11" i="8"/>
  <c r="T10" i="8"/>
  <c r="S10" i="8"/>
  <c r="R10" i="8"/>
  <c r="Q10" i="8"/>
  <c r="T9" i="8"/>
  <c r="S9" i="8"/>
  <c r="R9" i="8"/>
  <c r="Q9" i="8"/>
  <c r="T8" i="8"/>
  <c r="S8" i="8"/>
  <c r="R8" i="8"/>
  <c r="Q8" i="8"/>
  <c r="T7" i="8"/>
  <c r="S7" i="8"/>
  <c r="R7" i="8"/>
  <c r="Q7" i="8"/>
  <c r="T6" i="8"/>
  <c r="S6" i="8"/>
  <c r="R6" i="8"/>
  <c r="Q6" i="8"/>
  <c r="T5" i="8"/>
  <c r="S5" i="8"/>
  <c r="R5" i="8"/>
  <c r="Q5" i="8"/>
  <c r="R4" i="8"/>
  <c r="S4" i="8"/>
  <c r="T4" i="8"/>
  <c r="Q4" i="8"/>
  <c r="T29" i="7"/>
  <c r="S29" i="7"/>
  <c r="R29" i="7"/>
  <c r="Q29" i="7"/>
  <c r="T28" i="7"/>
  <c r="S28" i="7"/>
  <c r="R28" i="7"/>
  <c r="Q28" i="7"/>
  <c r="T27" i="7"/>
  <c r="S27" i="7"/>
  <c r="R27" i="7"/>
  <c r="Q27" i="7"/>
  <c r="T26" i="7"/>
  <c r="S26" i="7"/>
  <c r="R26" i="7"/>
  <c r="Q26" i="7"/>
  <c r="T25" i="7"/>
  <c r="S25" i="7"/>
  <c r="R25" i="7"/>
  <c r="Q25" i="7"/>
  <c r="T24" i="7"/>
  <c r="S24" i="7"/>
  <c r="R24" i="7"/>
  <c r="Q24" i="7"/>
  <c r="T23" i="7"/>
  <c r="S23" i="7"/>
  <c r="R23" i="7"/>
  <c r="Q23" i="7"/>
  <c r="T22" i="7"/>
  <c r="S22" i="7"/>
  <c r="R22" i="7"/>
  <c r="Q22" i="7"/>
  <c r="T21" i="7"/>
  <c r="S21" i="7"/>
  <c r="R21" i="7"/>
  <c r="Q21" i="7"/>
  <c r="T20" i="7"/>
  <c r="S20" i="7"/>
  <c r="R20" i="7"/>
  <c r="Q20" i="7"/>
  <c r="T19" i="7"/>
  <c r="S19" i="7"/>
  <c r="R19" i="7"/>
  <c r="Q19" i="7"/>
  <c r="T18" i="7"/>
  <c r="S18" i="7"/>
  <c r="R18" i="7"/>
  <c r="Q18" i="7"/>
  <c r="T17" i="7"/>
  <c r="S17" i="7"/>
  <c r="R17" i="7"/>
  <c r="Q17" i="7"/>
  <c r="T16" i="7"/>
  <c r="S16" i="7"/>
  <c r="R16" i="7"/>
  <c r="Q16" i="7"/>
  <c r="T15" i="7"/>
  <c r="S15" i="7"/>
  <c r="R15" i="7"/>
  <c r="Q15" i="7"/>
  <c r="T14" i="7"/>
  <c r="S14" i="7"/>
  <c r="R14" i="7"/>
  <c r="Q14" i="7"/>
  <c r="T13" i="7"/>
  <c r="S13" i="7"/>
  <c r="R13" i="7"/>
  <c r="Q13" i="7"/>
  <c r="T12" i="7"/>
  <c r="S12" i="7"/>
  <c r="R12" i="7"/>
  <c r="Q12" i="7"/>
  <c r="T11" i="7"/>
  <c r="S11" i="7"/>
  <c r="R11" i="7"/>
  <c r="Q11" i="7"/>
  <c r="T10" i="7"/>
  <c r="S10" i="7"/>
  <c r="R10" i="7"/>
  <c r="Q10" i="7"/>
  <c r="T9" i="7"/>
  <c r="S9" i="7"/>
  <c r="R9" i="7"/>
  <c r="Q9" i="7"/>
  <c r="T8" i="7"/>
  <c r="S8" i="7"/>
  <c r="R8" i="7"/>
  <c r="Q8" i="7"/>
  <c r="T7" i="7"/>
  <c r="S7" i="7"/>
  <c r="R7" i="7"/>
  <c r="Q7" i="7"/>
  <c r="T6" i="7"/>
  <c r="T36" i="7" s="1"/>
  <c r="S6" i="7"/>
  <c r="R6" i="7"/>
  <c r="Q6" i="7"/>
  <c r="T5" i="7"/>
  <c r="S5" i="7"/>
  <c r="R5" i="7"/>
  <c r="Q5" i="7"/>
  <c r="R4" i="7"/>
  <c r="S4" i="7"/>
  <c r="T4" i="7"/>
  <c r="Q4" i="7"/>
  <c r="AD29" i="6"/>
  <c r="AC29" i="6"/>
  <c r="AB29" i="6"/>
  <c r="AA29" i="6"/>
  <c r="AD28" i="6"/>
  <c r="AC28" i="6"/>
  <c r="AB28" i="6"/>
  <c r="AA28" i="6"/>
  <c r="AD27" i="6"/>
  <c r="AC27" i="6"/>
  <c r="AB27" i="6"/>
  <c r="AA27" i="6"/>
  <c r="AD26" i="6"/>
  <c r="AC26" i="6"/>
  <c r="AB26" i="6"/>
  <c r="AA26" i="6"/>
  <c r="AD25" i="6"/>
  <c r="AC25" i="6"/>
  <c r="AB25" i="6"/>
  <c r="AA25" i="6"/>
  <c r="AD24" i="6"/>
  <c r="AC24" i="6"/>
  <c r="AB24" i="6"/>
  <c r="AA24" i="6"/>
  <c r="AD23" i="6"/>
  <c r="AC23" i="6"/>
  <c r="AB23" i="6"/>
  <c r="AA23" i="6"/>
  <c r="AD22" i="6"/>
  <c r="AC22" i="6"/>
  <c r="AB22" i="6"/>
  <c r="AA22" i="6"/>
  <c r="AD21" i="6"/>
  <c r="AC21" i="6"/>
  <c r="AB21" i="6"/>
  <c r="AA21" i="6"/>
  <c r="AD20" i="6"/>
  <c r="AC20" i="6"/>
  <c r="AB20" i="6"/>
  <c r="AA20" i="6"/>
  <c r="AD19" i="6"/>
  <c r="AC19" i="6"/>
  <c r="AB19" i="6"/>
  <c r="AA19" i="6"/>
  <c r="AD18" i="6"/>
  <c r="AC18" i="6"/>
  <c r="AB18" i="6"/>
  <c r="AA18" i="6"/>
  <c r="AD17" i="6"/>
  <c r="AC17" i="6"/>
  <c r="AB17" i="6"/>
  <c r="AA17" i="6"/>
  <c r="AD16" i="6"/>
  <c r="AC16" i="6"/>
  <c r="AB16" i="6"/>
  <c r="AA16" i="6"/>
  <c r="AD15" i="6"/>
  <c r="AC15" i="6"/>
  <c r="AB15" i="6"/>
  <c r="AA15" i="6"/>
  <c r="AD14" i="6"/>
  <c r="AC14" i="6"/>
  <c r="AB14" i="6"/>
  <c r="AA14" i="6"/>
  <c r="AD13" i="6"/>
  <c r="AC13" i="6"/>
  <c r="AB13" i="6"/>
  <c r="AA13" i="6"/>
  <c r="AD12" i="6"/>
  <c r="AC12" i="6"/>
  <c r="AB12" i="6"/>
  <c r="AA12" i="6"/>
  <c r="AD11" i="6"/>
  <c r="AC11" i="6"/>
  <c r="AB11" i="6"/>
  <c r="AA11" i="6"/>
  <c r="AD10" i="6"/>
  <c r="AC10" i="6"/>
  <c r="AB10" i="6"/>
  <c r="AA10" i="6"/>
  <c r="AD9" i="6"/>
  <c r="AC9" i="6"/>
  <c r="AB9" i="6"/>
  <c r="AA9" i="6"/>
  <c r="AD8" i="6"/>
  <c r="AD36" i="6" s="1"/>
  <c r="AC8" i="6"/>
  <c r="AB8" i="6"/>
  <c r="AA8" i="6"/>
  <c r="AD7" i="6"/>
  <c r="AC7" i="6"/>
  <c r="AB7" i="6"/>
  <c r="AA7" i="6"/>
  <c r="AD6" i="6"/>
  <c r="AC6" i="6"/>
  <c r="AB6" i="6"/>
  <c r="AA6" i="6"/>
  <c r="AD5" i="6"/>
  <c r="AC5" i="6"/>
  <c r="AB5" i="6"/>
  <c r="AA5" i="6"/>
  <c r="AB4" i="6"/>
  <c r="AC4" i="6"/>
  <c r="AD4" i="6"/>
  <c r="AA4" i="6"/>
  <c r="AD29" i="5"/>
  <c r="AC29" i="5"/>
  <c r="AB29" i="5"/>
  <c r="AA29" i="5"/>
  <c r="AD28" i="5"/>
  <c r="AC28" i="5"/>
  <c r="AB28" i="5"/>
  <c r="AA28" i="5"/>
  <c r="AD27" i="5"/>
  <c r="AC27" i="5"/>
  <c r="AB27" i="5"/>
  <c r="AA27" i="5"/>
  <c r="AD26" i="5"/>
  <c r="AC26" i="5"/>
  <c r="AB26" i="5"/>
  <c r="AA26" i="5"/>
  <c r="AD25" i="5"/>
  <c r="AC25" i="5"/>
  <c r="AB25" i="5"/>
  <c r="AA25" i="5"/>
  <c r="AD24" i="5"/>
  <c r="AC24" i="5"/>
  <c r="AB24" i="5"/>
  <c r="AA24" i="5"/>
  <c r="AD23" i="5"/>
  <c r="AC23" i="5"/>
  <c r="AB23" i="5"/>
  <c r="AA23" i="5"/>
  <c r="AD22" i="5"/>
  <c r="AC22" i="5"/>
  <c r="AB22" i="5"/>
  <c r="AA22" i="5"/>
  <c r="AD21" i="5"/>
  <c r="AC21" i="5"/>
  <c r="AB21" i="5"/>
  <c r="AA21" i="5"/>
  <c r="AD20" i="5"/>
  <c r="AC20" i="5"/>
  <c r="AB20" i="5"/>
  <c r="AA20" i="5"/>
  <c r="AD19" i="5"/>
  <c r="AC19" i="5"/>
  <c r="AB19" i="5"/>
  <c r="AA19" i="5"/>
  <c r="AD18" i="5"/>
  <c r="AC18" i="5"/>
  <c r="AB18" i="5"/>
  <c r="AA18" i="5"/>
  <c r="AD17" i="5"/>
  <c r="AC17" i="5"/>
  <c r="AB17" i="5"/>
  <c r="AA17" i="5"/>
  <c r="AD16" i="5"/>
  <c r="AC16" i="5"/>
  <c r="AB16" i="5"/>
  <c r="AA16" i="5"/>
  <c r="AD15" i="5"/>
  <c r="AC15" i="5"/>
  <c r="AB15" i="5"/>
  <c r="AA15" i="5"/>
  <c r="AD14" i="5"/>
  <c r="AC14" i="5"/>
  <c r="AB14" i="5"/>
  <c r="AA14" i="5"/>
  <c r="AD13" i="5"/>
  <c r="AC13" i="5"/>
  <c r="AB13" i="5"/>
  <c r="AA13" i="5"/>
  <c r="AD12" i="5"/>
  <c r="AC12" i="5"/>
  <c r="AB12" i="5"/>
  <c r="AA12" i="5"/>
  <c r="AD11" i="5"/>
  <c r="AC11" i="5"/>
  <c r="AB11" i="5"/>
  <c r="AA11" i="5"/>
  <c r="AD10" i="5"/>
  <c r="AC10" i="5"/>
  <c r="AB10" i="5"/>
  <c r="AA10" i="5"/>
  <c r="AD9" i="5"/>
  <c r="AC9" i="5"/>
  <c r="AB9" i="5"/>
  <c r="AA9" i="5"/>
  <c r="AD8" i="5"/>
  <c r="AD36" i="5" s="1"/>
  <c r="AC8" i="5"/>
  <c r="AB8" i="5"/>
  <c r="AA8" i="5"/>
  <c r="AD7" i="5"/>
  <c r="AC7" i="5"/>
  <c r="AB7" i="5"/>
  <c r="AA7" i="5"/>
  <c r="AD6" i="5"/>
  <c r="AC6" i="5"/>
  <c r="AB6" i="5"/>
  <c r="AA6" i="5"/>
  <c r="AD5" i="5"/>
  <c r="AC5" i="5"/>
  <c r="AB5" i="5"/>
  <c r="AA5" i="5"/>
  <c r="AB4" i="5"/>
  <c r="AC4" i="5"/>
  <c r="AD4" i="5"/>
  <c r="AA4" i="5"/>
  <c r="AD29" i="4"/>
  <c r="AC29" i="4"/>
  <c r="AB29" i="4"/>
  <c r="AA29" i="4"/>
  <c r="AD28" i="4"/>
  <c r="AC28" i="4"/>
  <c r="AB28" i="4"/>
  <c r="AA28" i="4"/>
  <c r="AD27" i="4"/>
  <c r="AC27" i="4"/>
  <c r="AB27" i="4"/>
  <c r="AA27" i="4"/>
  <c r="AD26" i="4"/>
  <c r="AC26" i="4"/>
  <c r="AB26" i="4"/>
  <c r="AA26" i="4"/>
  <c r="AD25" i="4"/>
  <c r="AC25" i="4"/>
  <c r="AB25" i="4"/>
  <c r="AA25" i="4"/>
  <c r="AD24" i="4"/>
  <c r="AC24" i="4"/>
  <c r="AB24" i="4"/>
  <c r="AA24" i="4"/>
  <c r="AD23" i="4"/>
  <c r="AC23" i="4"/>
  <c r="AB23" i="4"/>
  <c r="AA23" i="4"/>
  <c r="AD22" i="4"/>
  <c r="AC22" i="4"/>
  <c r="AB22" i="4"/>
  <c r="AA22" i="4"/>
  <c r="AD21" i="4"/>
  <c r="AC21" i="4"/>
  <c r="AB21" i="4"/>
  <c r="AA21" i="4"/>
  <c r="AD20" i="4"/>
  <c r="AC20" i="4"/>
  <c r="AB20" i="4"/>
  <c r="AA20" i="4"/>
  <c r="AD19" i="4"/>
  <c r="AC19" i="4"/>
  <c r="AB19" i="4"/>
  <c r="AA19" i="4"/>
  <c r="AD18" i="4"/>
  <c r="AC18" i="4"/>
  <c r="AB18" i="4"/>
  <c r="AA18" i="4"/>
  <c r="AD17" i="4"/>
  <c r="AC17" i="4"/>
  <c r="AB17" i="4"/>
  <c r="AA17" i="4"/>
  <c r="AD16" i="4"/>
  <c r="AC16" i="4"/>
  <c r="AB16" i="4"/>
  <c r="AA16" i="4"/>
  <c r="AD15" i="4"/>
  <c r="AC15" i="4"/>
  <c r="AB15" i="4"/>
  <c r="AA15" i="4"/>
  <c r="AD14" i="4"/>
  <c r="AC14" i="4"/>
  <c r="AB14" i="4"/>
  <c r="AA14" i="4"/>
  <c r="AD13" i="4"/>
  <c r="AC13" i="4"/>
  <c r="AB13" i="4"/>
  <c r="AA13" i="4"/>
  <c r="AD12" i="4"/>
  <c r="AC12" i="4"/>
  <c r="AB12" i="4"/>
  <c r="AA12" i="4"/>
  <c r="AD11" i="4"/>
  <c r="AC11" i="4"/>
  <c r="AB11" i="4"/>
  <c r="AA11" i="4"/>
  <c r="AD10" i="4"/>
  <c r="AC10" i="4"/>
  <c r="AB10" i="4"/>
  <c r="AA10" i="4"/>
  <c r="AD9" i="4"/>
  <c r="AC9" i="4"/>
  <c r="AB9" i="4"/>
  <c r="AA9" i="4"/>
  <c r="AD8" i="4"/>
  <c r="AC8" i="4"/>
  <c r="AB8" i="4"/>
  <c r="AA8" i="4"/>
  <c r="AD7" i="4"/>
  <c r="AC7" i="4"/>
  <c r="AB7" i="4"/>
  <c r="AA7" i="4"/>
  <c r="AD6" i="4"/>
  <c r="AC6" i="4"/>
  <c r="AB6" i="4"/>
  <c r="AA6" i="4"/>
  <c r="AD5" i="4"/>
  <c r="AC5" i="4"/>
  <c r="AB5" i="4"/>
  <c r="AA5" i="4"/>
  <c r="AB4" i="4"/>
  <c r="AC4" i="4"/>
  <c r="AD4" i="4"/>
  <c r="AA4" i="4"/>
  <c r="AD29" i="1"/>
  <c r="AC29" i="1"/>
  <c r="AB29" i="1"/>
  <c r="AA29" i="1"/>
  <c r="AD28" i="1"/>
  <c r="AC28" i="1"/>
  <c r="AB28" i="1"/>
  <c r="AA28" i="1"/>
  <c r="AD27" i="1"/>
  <c r="AC27" i="1"/>
  <c r="AB27" i="1"/>
  <c r="AA27" i="1"/>
  <c r="AD26" i="1"/>
  <c r="AC26" i="1"/>
  <c r="AB26" i="1"/>
  <c r="AA26" i="1"/>
  <c r="AD25" i="1"/>
  <c r="AC25" i="1"/>
  <c r="AB25" i="1"/>
  <c r="AA25" i="1"/>
  <c r="AD24" i="1"/>
  <c r="AC24" i="1"/>
  <c r="AB24" i="1"/>
  <c r="AA24" i="1"/>
  <c r="AD23" i="1"/>
  <c r="AC23" i="1"/>
  <c r="AB23" i="1"/>
  <c r="AA23" i="1"/>
  <c r="AD22" i="1"/>
  <c r="AC22" i="1"/>
  <c r="AB22" i="1"/>
  <c r="AA22" i="1"/>
  <c r="AD21" i="1"/>
  <c r="AC21" i="1"/>
  <c r="AB21" i="1"/>
  <c r="AA21" i="1"/>
  <c r="AD20" i="1"/>
  <c r="AC20" i="1"/>
  <c r="AB20" i="1"/>
  <c r="AA20" i="1"/>
  <c r="AD19" i="1"/>
  <c r="AC19" i="1"/>
  <c r="AB19" i="1"/>
  <c r="AA19" i="1"/>
  <c r="AD18" i="1"/>
  <c r="AC18" i="1"/>
  <c r="AB18" i="1"/>
  <c r="AA18" i="1"/>
  <c r="AD17" i="1"/>
  <c r="AC17" i="1"/>
  <c r="AB17" i="1"/>
  <c r="AA17" i="1"/>
  <c r="AD16" i="1"/>
  <c r="AC16" i="1"/>
  <c r="AB16" i="1"/>
  <c r="AA16" i="1"/>
  <c r="AD15" i="1"/>
  <c r="AC15" i="1"/>
  <c r="AB15" i="1"/>
  <c r="AA15" i="1"/>
  <c r="AD14" i="1"/>
  <c r="AC14" i="1"/>
  <c r="AB14" i="1"/>
  <c r="AA14" i="1"/>
  <c r="AD13" i="1"/>
  <c r="AC13" i="1"/>
  <c r="AB13" i="1"/>
  <c r="AA13" i="1"/>
  <c r="AD12" i="1"/>
  <c r="AC12" i="1"/>
  <c r="AB12" i="1"/>
  <c r="AA12" i="1"/>
  <c r="AD11" i="1"/>
  <c r="AC11" i="1"/>
  <c r="AB11" i="1"/>
  <c r="AA11" i="1"/>
  <c r="AD10" i="1"/>
  <c r="AC10" i="1"/>
  <c r="AB10" i="1"/>
  <c r="AA10" i="1"/>
  <c r="AD9" i="1"/>
  <c r="AC9" i="1"/>
  <c r="AB9" i="1"/>
  <c r="AA9" i="1"/>
  <c r="AD8" i="1"/>
  <c r="AC8" i="1"/>
  <c r="AB8" i="1"/>
  <c r="AA8" i="1"/>
  <c r="AD7" i="1"/>
  <c r="AC7" i="1"/>
  <c r="AB7" i="1"/>
  <c r="AA7" i="1"/>
  <c r="AD6" i="1"/>
  <c r="AC6" i="1"/>
  <c r="AB6" i="1"/>
  <c r="AA6" i="1"/>
  <c r="AD5" i="1"/>
  <c r="AC5" i="1"/>
  <c r="AB5" i="1"/>
  <c r="AA5" i="1"/>
  <c r="AB4" i="1"/>
  <c r="AC4" i="1"/>
  <c r="AD4" i="1"/>
  <c r="AD36" i="1" s="1"/>
  <c r="AA4" i="1"/>
  <c r="AG2" i="9"/>
  <c r="AD2" i="9"/>
  <c r="T2" i="8"/>
  <c r="T2" i="7"/>
  <c r="AD2" i="6"/>
  <c r="AD2" i="5"/>
  <c r="AD2" i="4"/>
  <c r="AD2" i="1"/>
  <c r="AD43" i="6" l="1"/>
  <c r="AD36" i="4"/>
  <c r="AD36" i="9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5" i="5"/>
  <c r="AE6" i="5"/>
  <c r="AE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5" i="6"/>
  <c r="AE6" i="6"/>
  <c r="AE7" i="6"/>
  <c r="AE8" i="6"/>
  <c r="AE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7" i="6"/>
  <c r="AE28" i="6"/>
  <c r="AE29" i="6"/>
  <c r="AE27" i="9"/>
  <c r="AG4" i="4"/>
  <c r="AG14" i="9"/>
  <c r="AG15" i="9"/>
  <c r="AG18" i="9"/>
  <c r="AG19" i="9"/>
  <c r="AG22" i="9"/>
  <c r="AG23" i="9"/>
  <c r="AG24" i="9"/>
  <c r="AG26" i="9"/>
  <c r="AG27" i="9"/>
  <c r="AG6" i="4"/>
  <c r="AG7" i="5"/>
  <c r="AG23" i="5"/>
  <c r="AG5" i="6"/>
  <c r="AG7" i="6"/>
  <c r="AG10" i="6"/>
  <c r="AG11" i="6"/>
  <c r="AG12" i="6"/>
  <c r="AG15" i="6"/>
  <c r="AG16" i="6"/>
  <c r="AG18" i="6"/>
  <c r="AG19" i="6"/>
  <c r="AG20" i="6"/>
  <c r="AG22" i="6"/>
  <c r="AG24" i="6"/>
  <c r="AG27" i="6"/>
  <c r="AG28" i="6"/>
  <c r="AD31" i="9"/>
  <c r="AG17" i="1"/>
  <c r="AG26" i="1"/>
  <c r="AD32" i="4"/>
  <c r="AG4" i="6"/>
  <c r="AG6" i="9"/>
  <c r="AG7" i="9"/>
  <c r="AE8" i="9"/>
  <c r="AG10" i="9"/>
  <c r="AG11" i="9"/>
  <c r="AE16" i="9"/>
  <c r="AE28" i="9"/>
  <c r="AG4" i="1"/>
  <c r="AG9" i="1"/>
  <c r="AG18" i="1"/>
  <c r="AG22" i="1"/>
  <c r="AG25" i="1"/>
  <c r="AE4" i="4"/>
  <c r="AG7" i="4"/>
  <c r="AG8" i="4"/>
  <c r="AG10" i="4"/>
  <c r="AG11" i="4"/>
  <c r="AG12" i="4"/>
  <c r="AG14" i="4"/>
  <c r="AG15" i="4"/>
  <c r="AG16" i="4"/>
  <c r="AG19" i="4"/>
  <c r="AG20" i="4"/>
  <c r="AG23" i="4"/>
  <c r="AG24" i="4"/>
  <c r="AG26" i="4"/>
  <c r="AG27" i="4"/>
  <c r="AG28" i="4"/>
  <c r="AG5" i="5"/>
  <c r="AG6" i="5"/>
  <c r="AG8" i="5"/>
  <c r="AG9" i="5"/>
  <c r="AG10" i="5"/>
  <c r="AG12" i="5"/>
  <c r="AG13" i="5"/>
  <c r="AG15" i="5"/>
  <c r="AG16" i="5"/>
  <c r="AG17" i="5"/>
  <c r="AG18" i="5"/>
  <c r="AG20" i="5"/>
  <c r="AG21" i="5"/>
  <c r="AG22" i="5"/>
  <c r="AG24" i="5"/>
  <c r="AG25" i="5"/>
  <c r="AG26" i="5"/>
  <c r="AG28" i="5"/>
  <c r="AG29" i="5"/>
  <c r="AD34" i="6"/>
  <c r="U12" i="7"/>
  <c r="U15" i="7"/>
  <c r="U23" i="7"/>
  <c r="U6" i="8"/>
  <c r="U17" i="8"/>
  <c r="U26" i="8"/>
  <c r="AE7" i="9"/>
  <c r="AE11" i="9"/>
  <c r="AE12" i="9"/>
  <c r="AE15" i="9"/>
  <c r="AE20" i="9"/>
  <c r="AE23" i="9"/>
  <c r="AE24" i="9"/>
  <c r="AE19" i="9"/>
  <c r="AG23" i="6"/>
  <c r="AG16" i="9"/>
  <c r="AD43" i="9"/>
  <c r="T32" i="7"/>
  <c r="W7" i="7"/>
  <c r="U8" i="7"/>
  <c r="W10" i="7"/>
  <c r="W11" i="7"/>
  <c r="W14" i="7"/>
  <c r="W15" i="7"/>
  <c r="U16" i="7"/>
  <c r="W18" i="7"/>
  <c r="W19" i="7"/>
  <c r="U20" i="7"/>
  <c r="W22" i="7"/>
  <c r="W23" i="7"/>
  <c r="U24" i="7"/>
  <c r="W26" i="7"/>
  <c r="W27" i="7"/>
  <c r="U28" i="7"/>
  <c r="U4" i="8"/>
  <c r="T34" i="8"/>
  <c r="W6" i="8"/>
  <c r="W7" i="8"/>
  <c r="U9" i="8"/>
  <c r="W10" i="8"/>
  <c r="W11" i="8"/>
  <c r="W18" i="8"/>
  <c r="W19" i="8"/>
  <c r="U22" i="8"/>
  <c r="W23" i="8"/>
  <c r="U25" i="8"/>
  <c r="W26" i="8"/>
  <c r="W27" i="8"/>
  <c r="AD33" i="9"/>
  <c r="AG12" i="9"/>
  <c r="AG20" i="9"/>
  <c r="AG28" i="9"/>
  <c r="AG14" i="5"/>
  <c r="AG6" i="6"/>
  <c r="AG8" i="9"/>
  <c r="AD42" i="9"/>
  <c r="AG4" i="9"/>
  <c r="W4" i="7"/>
  <c r="W4" i="8"/>
  <c r="AE4" i="9"/>
  <c r="AE5" i="9"/>
  <c r="AE9" i="9"/>
  <c r="AE13" i="9"/>
  <c r="AE17" i="9"/>
  <c r="AE21" i="9"/>
  <c r="AE25" i="9"/>
  <c r="AE29" i="9"/>
  <c r="AD34" i="9"/>
  <c r="AG5" i="4"/>
  <c r="AG9" i="4"/>
  <c r="AG13" i="4"/>
  <c r="AG29" i="4"/>
  <c r="AD31" i="5"/>
  <c r="AD43" i="5"/>
  <c r="AD32" i="5"/>
  <c r="AD39" i="5"/>
  <c r="AD44" i="5"/>
  <c r="AD41" i="5"/>
  <c r="AD42" i="5"/>
  <c r="AG22" i="4"/>
  <c r="AG6" i="1"/>
  <c r="AG7" i="1"/>
  <c r="AG11" i="1"/>
  <c r="AG14" i="1"/>
  <c r="AG16" i="1"/>
  <c r="AG20" i="1"/>
  <c r="AG24" i="1"/>
  <c r="AG28" i="1"/>
  <c r="AG29" i="1"/>
  <c r="W5" i="7"/>
  <c r="U10" i="7"/>
  <c r="W12" i="7"/>
  <c r="W13" i="7"/>
  <c r="W16" i="7"/>
  <c r="W17" i="7"/>
  <c r="U22" i="7"/>
  <c r="U26" i="7"/>
  <c r="W5" i="8"/>
  <c r="W8" i="8"/>
  <c r="W9" i="8"/>
  <c r="W12" i="8"/>
  <c r="W13" i="8"/>
  <c r="W16" i="8"/>
  <c r="U19" i="8"/>
  <c r="W21" i="8"/>
  <c r="W24" i="8"/>
  <c r="W25" i="8"/>
  <c r="U7" i="7"/>
  <c r="AG10" i="1"/>
  <c r="W6" i="7"/>
  <c r="T33" i="7"/>
  <c r="AG18" i="4"/>
  <c r="AD32" i="1"/>
  <c r="AD41" i="1"/>
  <c r="AD33" i="1"/>
  <c r="AD42" i="1"/>
  <c r="AD43" i="1"/>
  <c r="AD31" i="1"/>
  <c r="AD44" i="1"/>
  <c r="U18" i="8"/>
  <c r="AG14" i="6"/>
  <c r="W22" i="8"/>
  <c r="AD45" i="5"/>
  <c r="AD34" i="1"/>
  <c r="AD42" i="6"/>
  <c r="AG17" i="4"/>
  <c r="AG21" i="4"/>
  <c r="AG25" i="4"/>
  <c r="T41" i="7"/>
  <c r="T42" i="7"/>
  <c r="T43" i="8"/>
  <c r="T31" i="8"/>
  <c r="T44" i="8"/>
  <c r="AD33" i="5"/>
  <c r="T45" i="7"/>
  <c r="AG5" i="1"/>
  <c r="AG8" i="1"/>
  <c r="AG12" i="1"/>
  <c r="AG13" i="1"/>
  <c r="AG15" i="1"/>
  <c r="AG19" i="1"/>
  <c r="AG21" i="1"/>
  <c r="AG23" i="1"/>
  <c r="AG27" i="1"/>
  <c r="U6" i="7"/>
  <c r="W8" i="7"/>
  <c r="W9" i="7"/>
  <c r="U14" i="7"/>
  <c r="U18" i="7"/>
  <c r="W20" i="7"/>
  <c r="W21" i="7"/>
  <c r="W24" i="7"/>
  <c r="W25" i="7"/>
  <c r="W28" i="7"/>
  <c r="W29" i="7"/>
  <c r="U7" i="8"/>
  <c r="U11" i="8"/>
  <c r="W17" i="8"/>
  <c r="W20" i="8"/>
  <c r="U23" i="8"/>
  <c r="U27" i="8"/>
  <c r="W28" i="8"/>
  <c r="W29" i="8"/>
  <c r="U10" i="8"/>
  <c r="AG4" i="5"/>
  <c r="AG11" i="5"/>
  <c r="AG19" i="5"/>
  <c r="AG27" i="5"/>
  <c r="AE4" i="5"/>
  <c r="AG8" i="6"/>
  <c r="AG9" i="6"/>
  <c r="AG13" i="6"/>
  <c r="AG17" i="6"/>
  <c r="AG21" i="6"/>
  <c r="AG25" i="6"/>
  <c r="AG29" i="6"/>
  <c r="AE4" i="6"/>
  <c r="U11" i="7"/>
  <c r="U19" i="7"/>
  <c r="U27" i="7"/>
  <c r="U5" i="8"/>
  <c r="U13" i="8"/>
  <c r="U21" i="8"/>
  <c r="U29" i="8"/>
  <c r="AD34" i="5"/>
  <c r="AD41" i="4"/>
  <c r="T46" i="7"/>
  <c r="T36" i="8"/>
  <c r="AD33" i="4"/>
  <c r="AD42" i="4"/>
  <c r="AD34" i="4"/>
  <c r="AD43" i="4"/>
  <c r="AD31" i="6"/>
  <c r="AD44" i="6"/>
  <c r="AD32" i="6"/>
  <c r="AD41" i="6"/>
  <c r="AD45" i="6"/>
  <c r="T34" i="7"/>
  <c r="T32" i="8"/>
  <c r="AD44" i="4"/>
  <c r="AD31" i="4"/>
  <c r="AD33" i="6"/>
  <c r="AD46" i="9"/>
  <c r="U4" i="7"/>
  <c r="U28" i="8"/>
  <c r="U24" i="8"/>
  <c r="U20" i="8"/>
  <c r="U16" i="8"/>
  <c r="U12" i="8"/>
  <c r="U8" i="8"/>
  <c r="AE26" i="9"/>
  <c r="AE22" i="9"/>
  <c r="AE18" i="9"/>
  <c r="AE14" i="9"/>
  <c r="AE10" i="9"/>
  <c r="AE6" i="9"/>
  <c r="AG5" i="9"/>
  <c r="AG9" i="9"/>
  <c r="AG13" i="9"/>
  <c r="AG17" i="9"/>
  <c r="AG21" i="9"/>
  <c r="AG25" i="9"/>
  <c r="AG29" i="9"/>
  <c r="T44" i="7"/>
  <c r="T31" i="7"/>
  <c r="T42" i="8"/>
  <c r="T33" i="8"/>
  <c r="AD45" i="9"/>
  <c r="AD38" i="9"/>
  <c r="AD32" i="9"/>
  <c r="U29" i="7"/>
  <c r="U25" i="7"/>
  <c r="U21" i="7"/>
  <c r="U17" i="7"/>
  <c r="U13" i="7"/>
  <c r="U9" i="7"/>
  <c r="U5" i="7"/>
  <c r="T43" i="7"/>
  <c r="T45" i="8"/>
  <c r="T41" i="8"/>
  <c r="AD44" i="9"/>
  <c r="AC31" i="9"/>
  <c r="AC32" i="9"/>
  <c r="AC33" i="9"/>
  <c r="AC34" i="9"/>
  <c r="AC38" i="9"/>
  <c r="AC42" i="9"/>
  <c r="AC43" i="9"/>
  <c r="AC44" i="9"/>
  <c r="AC45" i="9"/>
  <c r="AC46" i="9"/>
  <c r="S31" i="8"/>
  <c r="S32" i="8"/>
  <c r="S33" i="8"/>
  <c r="S34" i="8"/>
  <c r="S41" i="8"/>
  <c r="S42" i="8"/>
  <c r="S43" i="8"/>
  <c r="S44" i="8"/>
  <c r="S45" i="8"/>
  <c r="S31" i="7"/>
  <c r="S32" i="7"/>
  <c r="S33" i="7"/>
  <c r="S34" i="7"/>
  <c r="S41" i="7"/>
  <c r="S42" i="7"/>
  <c r="S43" i="7"/>
  <c r="S44" i="7"/>
  <c r="S45" i="7"/>
  <c r="S46" i="7"/>
  <c r="AC31" i="6"/>
  <c r="AC32" i="6"/>
  <c r="AC33" i="6"/>
  <c r="AC34" i="6"/>
  <c r="AC41" i="6"/>
  <c r="AC42" i="6"/>
  <c r="AC43" i="6"/>
  <c r="AC44" i="6"/>
  <c r="AC45" i="6"/>
  <c r="AC31" i="5"/>
  <c r="AC32" i="5"/>
  <c r="AC33" i="5"/>
  <c r="AC34" i="5"/>
  <c r="AC39" i="5"/>
  <c r="AC41" i="5"/>
  <c r="AC42" i="5"/>
  <c r="AC43" i="5"/>
  <c r="AC44" i="5"/>
  <c r="AC45" i="5"/>
  <c r="AC31" i="4"/>
  <c r="AC32" i="4"/>
  <c r="AC33" i="4"/>
  <c r="AC34" i="4"/>
  <c r="AC41" i="4"/>
  <c r="AC42" i="4"/>
  <c r="AC43" i="4"/>
  <c r="AC44" i="4"/>
  <c r="AC41" i="1"/>
  <c r="AC42" i="1"/>
  <c r="AC43" i="1"/>
  <c r="AC44" i="1"/>
  <c r="AC31" i="1"/>
  <c r="AC32" i="1"/>
  <c r="AC33" i="1"/>
  <c r="AC34" i="1"/>
  <c r="W2" i="8" l="1"/>
  <c r="W2" i="7"/>
  <c r="AG2" i="6"/>
  <c r="AG2" i="5"/>
  <c r="AG2" i="4"/>
  <c r="AB31" i="9" l="1"/>
  <c r="AB32" i="9"/>
  <c r="AB33" i="9"/>
  <c r="AB34" i="9"/>
  <c r="AB38" i="9"/>
  <c r="AB42" i="9"/>
  <c r="AB43" i="9"/>
  <c r="AB44" i="9"/>
  <c r="AB45" i="9"/>
  <c r="AB46" i="9"/>
  <c r="R41" i="8" l="1"/>
  <c r="R42" i="8"/>
  <c r="R43" i="8"/>
  <c r="R44" i="8"/>
  <c r="R45" i="8"/>
  <c r="R31" i="8"/>
  <c r="R32" i="8"/>
  <c r="R33" i="8"/>
  <c r="R34" i="8"/>
  <c r="R41" i="7"/>
  <c r="R42" i="7"/>
  <c r="R43" i="7"/>
  <c r="R44" i="7"/>
  <c r="R45" i="7"/>
  <c r="R46" i="7"/>
  <c r="R31" i="7"/>
  <c r="R32" i="7"/>
  <c r="R33" i="7"/>
  <c r="R34" i="7"/>
  <c r="AB41" i="6"/>
  <c r="AB42" i="6"/>
  <c r="AB43" i="6"/>
  <c r="AB44" i="6"/>
  <c r="AB45" i="6"/>
  <c r="AB31" i="6"/>
  <c r="AB32" i="6"/>
  <c r="AB33" i="6"/>
  <c r="AB34" i="6"/>
  <c r="AB45" i="5"/>
  <c r="AB39" i="5"/>
  <c r="AB41" i="5"/>
  <c r="AB42" i="5"/>
  <c r="AB43" i="5"/>
  <c r="AB44" i="5"/>
  <c r="AB31" i="5"/>
  <c r="AB32" i="5"/>
  <c r="AB33" i="5"/>
  <c r="AB34" i="5"/>
  <c r="AB41" i="4"/>
  <c r="AB42" i="4"/>
  <c r="AB43" i="4"/>
  <c r="AB44" i="4"/>
  <c r="AB31" i="4"/>
  <c r="AB32" i="4"/>
  <c r="AB33" i="4"/>
  <c r="AB34" i="4"/>
  <c r="AA44" i="1"/>
  <c r="AB44" i="1"/>
  <c r="AA41" i="1"/>
  <c r="AB41" i="1"/>
  <c r="AA42" i="1"/>
  <c r="AB42" i="1"/>
  <c r="AA43" i="1"/>
  <c r="AB43" i="1"/>
  <c r="AB31" i="1"/>
  <c r="AB32" i="1"/>
  <c r="AB33" i="1"/>
  <c r="AB34" i="1"/>
  <c r="AA31" i="1" l="1"/>
  <c r="AG31" i="1" s="1"/>
  <c r="AA32" i="1"/>
  <c r="AG32" i="1" s="1"/>
  <c r="AA33" i="1"/>
  <c r="AG33" i="1" s="1"/>
  <c r="AA34" i="1"/>
  <c r="AG34" i="1" s="1"/>
  <c r="AA38" i="9" l="1"/>
  <c r="AA42" i="9"/>
  <c r="AA43" i="9"/>
  <c r="AA44" i="9"/>
  <c r="AA45" i="9"/>
  <c r="AA46" i="9"/>
  <c r="Q41" i="8"/>
  <c r="Q42" i="8"/>
  <c r="Q43" i="8"/>
  <c r="Q44" i="8"/>
  <c r="Q45" i="8"/>
  <c r="Q41" i="7"/>
  <c r="Q42" i="7"/>
  <c r="Q43" i="7"/>
  <c r="Q44" i="7"/>
  <c r="Q45" i="7"/>
  <c r="Q46" i="7"/>
  <c r="AA41" i="6"/>
  <c r="AA42" i="6"/>
  <c r="AA43" i="6"/>
  <c r="AA44" i="6"/>
  <c r="AA45" i="6"/>
  <c r="AA39" i="5"/>
  <c r="AA41" i="5"/>
  <c r="AA42" i="5"/>
  <c r="AA43" i="5"/>
  <c r="AA44" i="5"/>
  <c r="AA45" i="5"/>
  <c r="AA41" i="4"/>
  <c r="AA42" i="4"/>
  <c r="AA43" i="4"/>
  <c r="AA44" i="4"/>
  <c r="AA31" i="9"/>
  <c r="AG31" i="9" s="1"/>
  <c r="AA32" i="9"/>
  <c r="AA33" i="9"/>
  <c r="AG33" i="9" s="1"/>
  <c r="AA34" i="9"/>
  <c r="AG34" i="9" s="1"/>
  <c r="Q31" i="8"/>
  <c r="W31" i="8" s="1"/>
  <c r="Q32" i="8"/>
  <c r="W32" i="8" s="1"/>
  <c r="Q33" i="8"/>
  <c r="W33" i="8" s="1"/>
  <c r="Q34" i="8"/>
  <c r="W34" i="8" s="1"/>
  <c r="Q31" i="7"/>
  <c r="W31" i="7" s="1"/>
  <c r="Q32" i="7"/>
  <c r="W32" i="7" s="1"/>
  <c r="Q33" i="7"/>
  <c r="W33" i="7" s="1"/>
  <c r="Q34" i="7"/>
  <c r="W34" i="7" s="1"/>
  <c r="AA31" i="6"/>
  <c r="AG31" i="6" s="1"/>
  <c r="AA32" i="6"/>
  <c r="AG32" i="6" s="1"/>
  <c r="AA33" i="6"/>
  <c r="AG33" i="6" s="1"/>
  <c r="AA34" i="6"/>
  <c r="AG34" i="6" s="1"/>
  <c r="AA31" i="5"/>
  <c r="AG31" i="5" s="1"/>
  <c r="AA32" i="5"/>
  <c r="AG32" i="5" s="1"/>
  <c r="AA33" i="5"/>
  <c r="AG33" i="5" s="1"/>
  <c r="AA34" i="5"/>
  <c r="AG34" i="5" s="1"/>
  <c r="AA31" i="4"/>
  <c r="AG31" i="4" s="1"/>
  <c r="AA32" i="4"/>
  <c r="AG32" i="4" s="1"/>
  <c r="AA33" i="4"/>
  <c r="AG33" i="4" s="1"/>
  <c r="AA34" i="4"/>
  <c r="AG34" i="4" s="1"/>
  <c r="Z45" i="9" l="1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Z46" i="9" l="1"/>
  <c r="Z38" i="9"/>
  <c r="P45" i="8"/>
  <c r="P46" i="7"/>
  <c r="Z45" i="6"/>
  <c r="Z45" i="5"/>
  <c r="Z39" i="5"/>
  <c r="Z44" i="4"/>
  <c r="Z44" i="1"/>
  <c r="Z31" i="9" l="1"/>
  <c r="Z32" i="9"/>
  <c r="Z33" i="9"/>
  <c r="Z34" i="9"/>
  <c r="P31" i="8"/>
  <c r="P32" i="8"/>
  <c r="P33" i="8"/>
  <c r="P34" i="8"/>
  <c r="P31" i="7"/>
  <c r="P32" i="7"/>
  <c r="P33" i="7"/>
  <c r="P34" i="7"/>
  <c r="Z31" i="6"/>
  <c r="Z32" i="6"/>
  <c r="Z33" i="6"/>
  <c r="Z34" i="6"/>
  <c r="Z31" i="5"/>
  <c r="Z32" i="5"/>
  <c r="Z33" i="5"/>
  <c r="Z34" i="5"/>
  <c r="Z31" i="4"/>
  <c r="Z32" i="4"/>
  <c r="Z33" i="4"/>
  <c r="Z34" i="4"/>
  <c r="Z31" i="1"/>
  <c r="Z32" i="1"/>
  <c r="Z33" i="1"/>
  <c r="Z34" i="1"/>
  <c r="AE45" i="9" l="1"/>
  <c r="AE43" i="9"/>
  <c r="AE44" i="9"/>
  <c r="AE42" i="9"/>
  <c r="U44" i="8"/>
  <c r="U43" i="8"/>
  <c r="U42" i="8"/>
  <c r="U41" i="8"/>
  <c r="U45" i="7"/>
  <c r="U44" i="7"/>
  <c r="U43" i="7"/>
  <c r="U42" i="7"/>
  <c r="U41" i="7"/>
  <c r="AE44" i="6"/>
  <c r="AE42" i="6"/>
  <c r="AE43" i="6"/>
  <c r="AE41" i="6"/>
  <c r="AE44" i="5"/>
  <c r="AE43" i="5"/>
  <c r="AE42" i="5"/>
  <c r="AE41" i="5"/>
  <c r="AE43" i="4"/>
  <c r="AE41" i="4"/>
  <c r="AE42" i="4"/>
  <c r="AE42" i="1"/>
  <c r="AE41" i="1"/>
  <c r="AE43" i="1"/>
  <c r="Y46" i="9"/>
  <c r="Y38" i="9"/>
  <c r="V38" i="9"/>
  <c r="Y31" i="9"/>
  <c r="Y32" i="9"/>
  <c r="Y33" i="9"/>
  <c r="Y34" i="9"/>
  <c r="O45" i="8"/>
  <c r="O31" i="8"/>
  <c r="O32" i="8"/>
  <c r="O33" i="8"/>
  <c r="O34" i="8"/>
  <c r="O46" i="7"/>
  <c r="O31" i="7"/>
  <c r="O32" i="7"/>
  <c r="O33" i="7"/>
  <c r="O34" i="7"/>
  <c r="Y45" i="6"/>
  <c r="Y31" i="6"/>
  <c r="Y32" i="6"/>
  <c r="Y33" i="6"/>
  <c r="Y34" i="6"/>
  <c r="Y45" i="5"/>
  <c r="W39" i="5"/>
  <c r="X39" i="5"/>
  <c r="Y39" i="5"/>
  <c r="U39" i="5"/>
  <c r="Y31" i="5"/>
  <c r="Y32" i="5"/>
  <c r="Y33" i="5"/>
  <c r="Y34" i="5"/>
  <c r="Y44" i="4"/>
  <c r="Y31" i="4"/>
  <c r="Y32" i="4"/>
  <c r="Y33" i="4"/>
  <c r="Y34" i="4"/>
  <c r="Y44" i="1"/>
  <c r="Y31" i="1"/>
  <c r="Y32" i="1"/>
  <c r="Y33" i="1"/>
  <c r="Y34" i="1"/>
  <c r="X46" i="9" l="1"/>
  <c r="X38" i="9"/>
  <c r="X34" i="9"/>
  <c r="X33" i="9"/>
  <c r="X32" i="9"/>
  <c r="X31" i="9"/>
  <c r="N45" i="8"/>
  <c r="N34" i="8"/>
  <c r="N33" i="8"/>
  <c r="N32" i="8"/>
  <c r="N31" i="8"/>
  <c r="N46" i="7"/>
  <c r="N34" i="7"/>
  <c r="N33" i="7"/>
  <c r="N32" i="7"/>
  <c r="N31" i="7"/>
  <c r="X45" i="6"/>
  <c r="X34" i="6"/>
  <c r="X33" i="6"/>
  <c r="X32" i="6"/>
  <c r="X31" i="6"/>
  <c r="X45" i="5"/>
  <c r="X34" i="5"/>
  <c r="X33" i="5"/>
  <c r="X32" i="5"/>
  <c r="X31" i="5"/>
  <c r="X44" i="4"/>
  <c r="X34" i="4"/>
  <c r="X33" i="4"/>
  <c r="X32" i="4"/>
  <c r="X31" i="4"/>
  <c r="X44" i="1"/>
  <c r="X34" i="1"/>
  <c r="X33" i="1"/>
  <c r="X32" i="1"/>
  <c r="X31" i="1"/>
  <c r="W46" i="9" l="1"/>
  <c r="W38" i="9"/>
  <c r="W34" i="9"/>
  <c r="W33" i="9"/>
  <c r="W32" i="9"/>
  <c r="W31" i="9"/>
  <c r="M45" i="8"/>
  <c r="M34" i="8"/>
  <c r="M33" i="8"/>
  <c r="M32" i="8"/>
  <c r="M31" i="8"/>
  <c r="M46" i="7"/>
  <c r="M34" i="7"/>
  <c r="M33" i="7"/>
  <c r="M32" i="7"/>
  <c r="M31" i="7"/>
  <c r="W45" i="6"/>
  <c r="W34" i="6"/>
  <c r="W33" i="6"/>
  <c r="W32" i="6"/>
  <c r="W31" i="6"/>
  <c r="W45" i="5"/>
  <c r="W34" i="5"/>
  <c r="W33" i="5"/>
  <c r="W32" i="5"/>
  <c r="W31" i="5"/>
  <c r="W44" i="4"/>
  <c r="W34" i="4"/>
  <c r="W33" i="4"/>
  <c r="W32" i="4"/>
  <c r="W31" i="4"/>
  <c r="W44" i="1"/>
  <c r="W34" i="1"/>
  <c r="W33" i="1"/>
  <c r="W32" i="1"/>
  <c r="W31" i="1"/>
  <c r="AE34" i="4" l="1"/>
  <c r="AE32" i="4"/>
  <c r="AE44" i="4"/>
  <c r="AE31" i="4"/>
  <c r="AE33" i="4"/>
  <c r="M36" i="9" l="1"/>
  <c r="C36" i="8"/>
  <c r="B36" i="7"/>
  <c r="C36" i="7"/>
  <c r="M36" i="6"/>
  <c r="C36" i="6"/>
  <c r="M36" i="4"/>
  <c r="C36" i="1"/>
  <c r="M36" i="5"/>
  <c r="C36" i="5"/>
  <c r="C36" i="4"/>
  <c r="T39" i="5"/>
  <c r="V39" i="5"/>
  <c r="V46" i="9"/>
  <c r="V31" i="9"/>
  <c r="V32" i="9"/>
  <c r="V33" i="9"/>
  <c r="V34" i="9"/>
  <c r="L45" i="8"/>
  <c r="L31" i="8"/>
  <c r="L32" i="8"/>
  <c r="L33" i="8"/>
  <c r="L34" i="8"/>
  <c r="L46" i="7"/>
  <c r="L31" i="7"/>
  <c r="L32" i="7"/>
  <c r="L33" i="7"/>
  <c r="L34" i="7"/>
  <c r="K45" i="8"/>
  <c r="K34" i="8"/>
  <c r="K33" i="8"/>
  <c r="K32" i="8"/>
  <c r="K31" i="8"/>
  <c r="K46" i="7"/>
  <c r="K34" i="7"/>
  <c r="K33" i="7"/>
  <c r="K32" i="7"/>
  <c r="K31" i="7"/>
  <c r="V45" i="6"/>
  <c r="V31" i="6"/>
  <c r="V32" i="6"/>
  <c r="V33" i="6"/>
  <c r="V34" i="6"/>
  <c r="V44" i="4"/>
  <c r="V45" i="5"/>
  <c r="V31" i="5"/>
  <c r="V32" i="5"/>
  <c r="V33" i="5"/>
  <c r="V34" i="5"/>
  <c r="V31" i="4"/>
  <c r="V32" i="4"/>
  <c r="V33" i="4"/>
  <c r="V34" i="4"/>
  <c r="U33" i="8"/>
  <c r="U32" i="8"/>
  <c r="U31" i="8"/>
  <c r="U34" i="8"/>
  <c r="V44" i="1"/>
  <c r="V31" i="1"/>
  <c r="V32" i="1"/>
  <c r="V33" i="1"/>
  <c r="V34" i="1"/>
  <c r="C2" i="1"/>
  <c r="D36" i="1" s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AE36" i="1" s="1"/>
  <c r="B36" i="1"/>
  <c r="M2" i="4"/>
  <c r="N2" i="4" s="1"/>
  <c r="O2" i="4" s="1"/>
  <c r="P2" i="4" s="1"/>
  <c r="Q2" i="4" s="1"/>
  <c r="R2" i="4" s="1"/>
  <c r="S2" i="4" s="1"/>
  <c r="T2" i="4" s="1"/>
  <c r="U2" i="4" s="1"/>
  <c r="V2" i="4" s="1"/>
  <c r="C2" i="4"/>
  <c r="D2" i="4" s="1"/>
  <c r="E2" i="4" s="1"/>
  <c r="F2" i="4" s="1"/>
  <c r="G2" i="4" s="1"/>
  <c r="H2" i="4" s="1"/>
  <c r="I2" i="4" s="1"/>
  <c r="J2" i="4" s="1"/>
  <c r="K2" i="4" s="1"/>
  <c r="L36" i="4" s="1"/>
  <c r="B36" i="4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AE32" i="5"/>
  <c r="M2" i="5"/>
  <c r="N36" i="5" s="1"/>
  <c r="N2" i="5"/>
  <c r="O2" i="5" s="1"/>
  <c r="P2" i="5" s="1"/>
  <c r="Q2" i="5" s="1"/>
  <c r="R2" i="5" s="1"/>
  <c r="S2" i="5" s="1"/>
  <c r="T2" i="5" s="1"/>
  <c r="U2" i="5" s="1"/>
  <c r="V2" i="5" s="1"/>
  <c r="AE36" i="5" s="1"/>
  <c r="C2" i="5"/>
  <c r="D36" i="5" s="1"/>
  <c r="B36" i="5"/>
  <c r="M2" i="6"/>
  <c r="N36" i="6" s="1"/>
  <c r="N2" i="6"/>
  <c r="O2" i="6" s="1"/>
  <c r="P2" i="6" s="1"/>
  <c r="Q2" i="6" s="1"/>
  <c r="R2" i="6" s="1"/>
  <c r="S2" i="6" s="1"/>
  <c r="T2" i="6" s="1"/>
  <c r="U2" i="6" s="1"/>
  <c r="V2" i="6" s="1"/>
  <c r="AE36" i="6" s="1"/>
  <c r="C2" i="6"/>
  <c r="D36" i="6" s="1"/>
  <c r="B36" i="6"/>
  <c r="C2" i="7"/>
  <c r="D36" i="7" s="1"/>
  <c r="C2" i="8"/>
  <c r="D2" i="8" s="1"/>
  <c r="E2" i="8" s="1"/>
  <c r="F2" i="8" s="1"/>
  <c r="G2" i="8" s="1"/>
  <c r="H2" i="8" s="1"/>
  <c r="I2" i="8" s="1"/>
  <c r="J2" i="8" s="1"/>
  <c r="K2" i="8" s="1"/>
  <c r="L2" i="8" s="1"/>
  <c r="U36" i="8" s="1"/>
  <c r="B36" i="8"/>
  <c r="C2" i="9"/>
  <c r="D36" i="9" s="1"/>
  <c r="M2" i="9"/>
  <c r="N36" i="9" s="1"/>
  <c r="C36" i="9"/>
  <c r="B36" i="9"/>
  <c r="U32" i="9"/>
  <c r="U46" i="9"/>
  <c r="U31" i="9"/>
  <c r="U33" i="9"/>
  <c r="U34" i="9"/>
  <c r="U45" i="8"/>
  <c r="U32" i="6"/>
  <c r="U45" i="6"/>
  <c r="U31" i="6"/>
  <c r="U33" i="6"/>
  <c r="U34" i="6"/>
  <c r="U45" i="5"/>
  <c r="U31" i="5"/>
  <c r="U33" i="5"/>
  <c r="U34" i="5"/>
  <c r="U32" i="4"/>
  <c r="U44" i="4"/>
  <c r="U31" i="4"/>
  <c r="U33" i="4"/>
  <c r="U34" i="4"/>
  <c r="U32" i="1"/>
  <c r="U44" i="1"/>
  <c r="U31" i="1"/>
  <c r="U33" i="1"/>
  <c r="U34" i="1"/>
  <c r="T31" i="1"/>
  <c r="T32" i="1"/>
  <c r="T33" i="1"/>
  <c r="T34" i="1"/>
  <c r="C34" i="1"/>
  <c r="C31" i="1"/>
  <c r="B34" i="1"/>
  <c r="B33" i="1"/>
  <c r="B32" i="1"/>
  <c r="B31" i="1"/>
  <c r="J31" i="8"/>
  <c r="J32" i="8"/>
  <c r="J33" i="8"/>
  <c r="J34" i="8"/>
  <c r="J45" i="8"/>
  <c r="J31" i="7"/>
  <c r="J32" i="7"/>
  <c r="J33" i="7"/>
  <c r="J34" i="7"/>
  <c r="J46" i="7"/>
  <c r="I31" i="7"/>
  <c r="I32" i="7"/>
  <c r="I33" i="7"/>
  <c r="I34" i="7"/>
  <c r="I46" i="7"/>
  <c r="H31" i="7"/>
  <c r="H32" i="7"/>
  <c r="H33" i="7"/>
  <c r="H34" i="7"/>
  <c r="H46" i="7"/>
  <c r="G31" i="7"/>
  <c r="G32" i="7"/>
  <c r="G33" i="7"/>
  <c r="G34" i="7"/>
  <c r="G46" i="7"/>
  <c r="F31" i="7"/>
  <c r="F32" i="7"/>
  <c r="F33" i="7"/>
  <c r="F34" i="7"/>
  <c r="F46" i="7"/>
  <c r="E31" i="7"/>
  <c r="E32" i="7"/>
  <c r="E33" i="7"/>
  <c r="E34" i="7"/>
  <c r="E46" i="7"/>
  <c r="D31" i="7"/>
  <c r="D32" i="7"/>
  <c r="D33" i="7"/>
  <c r="D34" i="7"/>
  <c r="D46" i="7"/>
  <c r="C31" i="7"/>
  <c r="C32" i="7"/>
  <c r="C33" i="7"/>
  <c r="C34" i="7"/>
  <c r="C46" i="7"/>
  <c r="B31" i="7"/>
  <c r="B32" i="7"/>
  <c r="B33" i="7"/>
  <c r="B34" i="7"/>
  <c r="B46" i="7"/>
  <c r="T31" i="6"/>
  <c r="T32" i="6"/>
  <c r="T33" i="6"/>
  <c r="T34" i="6"/>
  <c r="T45" i="6"/>
  <c r="T31" i="4"/>
  <c r="T32" i="4"/>
  <c r="T33" i="4"/>
  <c r="T34" i="4"/>
  <c r="T44" i="4"/>
  <c r="T44" i="1"/>
  <c r="AE31" i="9"/>
  <c r="AE32" i="9"/>
  <c r="AE33" i="9"/>
  <c r="AE34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AE46" i="9"/>
  <c r="B46" i="9"/>
  <c r="T32" i="9"/>
  <c r="T31" i="9"/>
  <c r="T33" i="9"/>
  <c r="T34" i="9"/>
  <c r="I32" i="8"/>
  <c r="I45" i="8"/>
  <c r="H45" i="8"/>
  <c r="G45" i="8"/>
  <c r="F45" i="8"/>
  <c r="E45" i="8"/>
  <c r="D45" i="8"/>
  <c r="C45" i="8"/>
  <c r="B45" i="8"/>
  <c r="I31" i="8"/>
  <c r="I33" i="8"/>
  <c r="I34" i="8"/>
  <c r="T45" i="5"/>
  <c r="T31" i="5"/>
  <c r="T33" i="5"/>
  <c r="T34" i="5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AE45" i="6"/>
  <c r="AE32" i="6"/>
  <c r="B45" i="6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B44" i="1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B44" i="4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AE45" i="5"/>
  <c r="B45" i="5"/>
  <c r="AE31" i="6"/>
  <c r="AE33" i="6"/>
  <c r="AE34" i="6"/>
  <c r="AE31" i="5"/>
  <c r="AE33" i="5"/>
  <c r="AE34" i="5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B32" i="9"/>
  <c r="C32" i="8"/>
  <c r="D32" i="8"/>
  <c r="E32" i="8"/>
  <c r="F32" i="8"/>
  <c r="G32" i="8"/>
  <c r="H32" i="8"/>
  <c r="B32" i="8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B32" i="6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B32" i="4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B31" i="9"/>
  <c r="C31" i="9"/>
  <c r="D31" i="9"/>
  <c r="B33" i="9"/>
  <c r="C33" i="9"/>
  <c r="D33" i="9"/>
  <c r="B34" i="9"/>
  <c r="C34" i="9"/>
  <c r="D34" i="9"/>
  <c r="B31" i="6"/>
  <c r="C31" i="6"/>
  <c r="D31" i="6"/>
  <c r="B33" i="6"/>
  <c r="C33" i="6"/>
  <c r="D33" i="6"/>
  <c r="B34" i="6"/>
  <c r="C34" i="6"/>
  <c r="D34" i="6"/>
  <c r="B31" i="5"/>
  <c r="C31" i="5"/>
  <c r="D31" i="5"/>
  <c r="B33" i="5"/>
  <c r="C33" i="5"/>
  <c r="D33" i="5"/>
  <c r="B34" i="5"/>
  <c r="C34" i="5"/>
  <c r="D34" i="5"/>
  <c r="B31" i="4"/>
  <c r="C31" i="4"/>
  <c r="D31" i="4"/>
  <c r="B33" i="4"/>
  <c r="C33" i="4"/>
  <c r="D33" i="4"/>
  <c r="B34" i="4"/>
  <c r="C34" i="4"/>
  <c r="D34" i="4"/>
  <c r="D34" i="1"/>
  <c r="D31" i="1"/>
  <c r="C33" i="1"/>
  <c r="D33" i="1"/>
  <c r="E31" i="9"/>
  <c r="F31" i="9"/>
  <c r="G31" i="9"/>
  <c r="H31" i="9"/>
  <c r="I31" i="9"/>
  <c r="J31" i="9"/>
  <c r="K31" i="9"/>
  <c r="E33" i="9"/>
  <c r="F33" i="9"/>
  <c r="G33" i="9"/>
  <c r="H33" i="9"/>
  <c r="I33" i="9"/>
  <c r="J33" i="9"/>
  <c r="K33" i="9"/>
  <c r="E34" i="9"/>
  <c r="F34" i="9"/>
  <c r="G34" i="9"/>
  <c r="H34" i="9"/>
  <c r="I34" i="9"/>
  <c r="J34" i="9"/>
  <c r="K34" i="9"/>
  <c r="E31" i="6"/>
  <c r="F31" i="6"/>
  <c r="G31" i="6"/>
  <c r="H31" i="6"/>
  <c r="I31" i="6"/>
  <c r="J31" i="6"/>
  <c r="K31" i="6"/>
  <c r="E33" i="6"/>
  <c r="F33" i="6"/>
  <c r="G33" i="6"/>
  <c r="H33" i="6"/>
  <c r="I33" i="6"/>
  <c r="J33" i="6"/>
  <c r="K33" i="6"/>
  <c r="E34" i="6"/>
  <c r="F34" i="6"/>
  <c r="G34" i="6"/>
  <c r="H34" i="6"/>
  <c r="I34" i="6"/>
  <c r="J34" i="6"/>
  <c r="K34" i="6"/>
  <c r="E34" i="5"/>
  <c r="F34" i="5"/>
  <c r="G34" i="5"/>
  <c r="H34" i="5"/>
  <c r="I34" i="5"/>
  <c r="J34" i="5"/>
  <c r="K34" i="5"/>
  <c r="E31" i="5"/>
  <c r="F31" i="5"/>
  <c r="G31" i="5"/>
  <c r="H31" i="5"/>
  <c r="I31" i="5"/>
  <c r="J31" i="5"/>
  <c r="K31" i="5"/>
  <c r="E33" i="5"/>
  <c r="F33" i="5"/>
  <c r="G33" i="5"/>
  <c r="H33" i="5"/>
  <c r="I33" i="5"/>
  <c r="J33" i="5"/>
  <c r="K33" i="5"/>
  <c r="E34" i="4"/>
  <c r="F34" i="4"/>
  <c r="G34" i="4"/>
  <c r="H34" i="4"/>
  <c r="I34" i="4"/>
  <c r="J34" i="4"/>
  <c r="K34" i="4"/>
  <c r="E31" i="4"/>
  <c r="F31" i="4"/>
  <c r="G31" i="4"/>
  <c r="H31" i="4"/>
  <c r="I31" i="4"/>
  <c r="J31" i="4"/>
  <c r="K31" i="4"/>
  <c r="E33" i="4"/>
  <c r="F33" i="4"/>
  <c r="G33" i="4"/>
  <c r="H33" i="4"/>
  <c r="I33" i="4"/>
  <c r="J33" i="4"/>
  <c r="K33" i="4"/>
  <c r="E34" i="1"/>
  <c r="F34" i="1"/>
  <c r="G34" i="1"/>
  <c r="H34" i="1"/>
  <c r="I34" i="1"/>
  <c r="J34" i="1"/>
  <c r="K34" i="1"/>
  <c r="E33" i="1"/>
  <c r="F33" i="1"/>
  <c r="G33" i="1"/>
  <c r="H33" i="1"/>
  <c r="I33" i="1"/>
  <c r="J33" i="1"/>
  <c r="K33" i="1"/>
  <c r="E31" i="1"/>
  <c r="F31" i="1"/>
  <c r="G31" i="1"/>
  <c r="H31" i="1"/>
  <c r="I31" i="1"/>
  <c r="J31" i="1"/>
  <c r="K31" i="1"/>
  <c r="S34" i="9"/>
  <c r="R34" i="9"/>
  <c r="Q34" i="9"/>
  <c r="P34" i="9"/>
  <c r="O34" i="9"/>
  <c r="N34" i="9"/>
  <c r="M34" i="9"/>
  <c r="L34" i="9"/>
  <c r="S33" i="9"/>
  <c r="R33" i="9"/>
  <c r="Q33" i="9"/>
  <c r="P33" i="9"/>
  <c r="O33" i="9"/>
  <c r="N33" i="9"/>
  <c r="M33" i="9"/>
  <c r="L33" i="9"/>
  <c r="S31" i="9"/>
  <c r="R31" i="9"/>
  <c r="Q31" i="9"/>
  <c r="P31" i="9"/>
  <c r="O31" i="9"/>
  <c r="N31" i="9"/>
  <c r="M31" i="9"/>
  <c r="L31" i="9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1" i="8"/>
  <c r="G31" i="8"/>
  <c r="F31" i="8"/>
  <c r="E31" i="8"/>
  <c r="D31" i="8"/>
  <c r="C31" i="8"/>
  <c r="B31" i="8"/>
  <c r="S34" i="6"/>
  <c r="R34" i="6"/>
  <c r="Q34" i="6"/>
  <c r="P34" i="6"/>
  <c r="O34" i="6"/>
  <c r="N34" i="6"/>
  <c r="M34" i="6"/>
  <c r="L34" i="6"/>
  <c r="S33" i="6"/>
  <c r="R33" i="6"/>
  <c r="Q33" i="6"/>
  <c r="P33" i="6"/>
  <c r="O33" i="6"/>
  <c r="N33" i="6"/>
  <c r="M33" i="6"/>
  <c r="L33" i="6"/>
  <c r="S31" i="6"/>
  <c r="R31" i="6"/>
  <c r="Q31" i="6"/>
  <c r="P31" i="6"/>
  <c r="O31" i="6"/>
  <c r="N31" i="6"/>
  <c r="M31" i="6"/>
  <c r="L31" i="6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1" i="5"/>
  <c r="R31" i="5"/>
  <c r="Q31" i="5"/>
  <c r="P31" i="5"/>
  <c r="O31" i="5"/>
  <c r="N31" i="5"/>
  <c r="M31" i="5"/>
  <c r="L31" i="5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1" i="4"/>
  <c r="R31" i="4"/>
  <c r="Q31" i="4"/>
  <c r="P31" i="4"/>
  <c r="O31" i="4"/>
  <c r="N31" i="4"/>
  <c r="M31" i="4"/>
  <c r="L31" i="4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1" i="1"/>
  <c r="R31" i="1"/>
  <c r="Q31" i="1"/>
  <c r="P31" i="1"/>
  <c r="O31" i="1"/>
  <c r="N31" i="1"/>
  <c r="M31" i="1"/>
  <c r="L31" i="1"/>
  <c r="AE33" i="1"/>
  <c r="AE32" i="1"/>
  <c r="AE44" i="1"/>
  <c r="AE34" i="1"/>
  <c r="AE31" i="1"/>
  <c r="D36" i="4" l="1"/>
  <c r="AF31" i="1"/>
  <c r="D2" i="6"/>
  <c r="E36" i="4"/>
  <c r="N2" i="9"/>
  <c r="O2" i="9" s="1"/>
  <c r="P2" i="9" s="1"/>
  <c r="Q2" i="9" s="1"/>
  <c r="R2" i="9" s="1"/>
  <c r="S2" i="9" s="1"/>
  <c r="T2" i="9" s="1"/>
  <c r="U2" i="9" s="1"/>
  <c r="V2" i="9" s="1"/>
  <c r="AE36" i="9" s="1"/>
  <c r="D2" i="5"/>
  <c r="F36" i="4"/>
  <c r="G36" i="1"/>
  <c r="E36" i="1"/>
  <c r="F36" i="1"/>
  <c r="D2" i="9"/>
  <c r="V36" i="1"/>
  <c r="M36" i="1"/>
  <c r="N36" i="1"/>
  <c r="U36" i="1"/>
  <c r="V36" i="9"/>
  <c r="O36" i="9"/>
  <c r="R36" i="9"/>
  <c r="G36" i="8"/>
  <c r="L36" i="8"/>
  <c r="K36" i="8"/>
  <c r="H36" i="8"/>
  <c r="D2" i="7"/>
  <c r="E2" i="7" s="1"/>
  <c r="F2" i="7" s="1"/>
  <c r="G2" i="7" s="1"/>
  <c r="H2" i="7" s="1"/>
  <c r="I2" i="7" s="1"/>
  <c r="J2" i="7" s="1"/>
  <c r="K2" i="7" s="1"/>
  <c r="L2" i="7" s="1"/>
  <c r="M2" i="7" s="1"/>
  <c r="U36" i="4"/>
  <c r="Q36" i="4"/>
  <c r="J36" i="1"/>
  <c r="R36" i="1"/>
  <c r="I36" i="1"/>
  <c r="Q36" i="1"/>
  <c r="Q36" i="9"/>
  <c r="W2" i="9"/>
  <c r="W36" i="9"/>
  <c r="P36" i="9"/>
  <c r="E36" i="8"/>
  <c r="D36" i="8"/>
  <c r="J36" i="8"/>
  <c r="F36" i="8"/>
  <c r="M2" i="8"/>
  <c r="M36" i="8"/>
  <c r="I36" i="8"/>
  <c r="U36" i="6"/>
  <c r="R36" i="6"/>
  <c r="V36" i="6"/>
  <c r="O36" i="6"/>
  <c r="S36" i="6"/>
  <c r="W2" i="6"/>
  <c r="W36" i="6"/>
  <c r="Q36" i="6"/>
  <c r="P36" i="6"/>
  <c r="T36" i="6"/>
  <c r="R36" i="5"/>
  <c r="V36" i="5"/>
  <c r="Q36" i="5"/>
  <c r="U36" i="5"/>
  <c r="W2" i="5"/>
  <c r="W36" i="5"/>
  <c r="O36" i="5"/>
  <c r="S36" i="5"/>
  <c r="P36" i="5"/>
  <c r="T36" i="5"/>
  <c r="I36" i="4"/>
  <c r="W2" i="4"/>
  <c r="W36" i="4"/>
  <c r="AE36" i="4"/>
  <c r="J36" i="4"/>
  <c r="N36" i="4"/>
  <c r="R36" i="4"/>
  <c r="V36" i="4"/>
  <c r="G36" i="4"/>
  <c r="K36" i="4"/>
  <c r="O36" i="4"/>
  <c r="S36" i="4"/>
  <c r="H36" i="4"/>
  <c r="P36" i="4"/>
  <c r="T36" i="4"/>
  <c r="K36" i="1"/>
  <c r="O36" i="1"/>
  <c r="S36" i="1"/>
  <c r="W2" i="1"/>
  <c r="W36" i="1"/>
  <c r="H36" i="1"/>
  <c r="L36" i="1"/>
  <c r="P36" i="1"/>
  <c r="T36" i="1"/>
  <c r="U31" i="7"/>
  <c r="U33" i="7"/>
  <c r="U34" i="7"/>
  <c r="U32" i="7"/>
  <c r="U46" i="7"/>
  <c r="T36" i="9" l="1"/>
  <c r="U36" i="9"/>
  <c r="S36" i="9"/>
  <c r="U36" i="7"/>
  <c r="M36" i="7"/>
  <c r="J36" i="7"/>
  <c r="E2" i="6"/>
  <c r="E36" i="6"/>
  <c r="E2" i="5"/>
  <c r="E36" i="5"/>
  <c r="E2" i="9"/>
  <c r="E36" i="9"/>
  <c r="I36" i="7"/>
  <c r="K36" i="7"/>
  <c r="E36" i="7"/>
  <c r="L36" i="7"/>
  <c r="G36" i="7"/>
  <c r="F36" i="7"/>
  <c r="H36" i="7"/>
  <c r="X2" i="9"/>
  <c r="X36" i="9"/>
  <c r="N36" i="8"/>
  <c r="N2" i="8"/>
  <c r="N36" i="7"/>
  <c r="N2" i="7"/>
  <c r="X36" i="6"/>
  <c r="X2" i="6"/>
  <c r="X36" i="5"/>
  <c r="X2" i="5"/>
  <c r="X36" i="4"/>
  <c r="X2" i="4"/>
  <c r="X36" i="1"/>
  <c r="X2" i="1"/>
  <c r="F2" i="5" l="1"/>
  <c r="F36" i="5"/>
  <c r="F2" i="6"/>
  <c r="F36" i="6"/>
  <c r="F2" i="9"/>
  <c r="F36" i="9"/>
  <c r="Y36" i="9"/>
  <c r="Y2" i="9"/>
  <c r="O36" i="8"/>
  <c r="O2" i="8"/>
  <c r="O36" i="7"/>
  <c r="O2" i="7"/>
  <c r="Y36" i="6"/>
  <c r="Y2" i="6"/>
  <c r="Y36" i="5"/>
  <c r="Y2" i="5"/>
  <c r="Y36" i="4"/>
  <c r="Y2" i="4"/>
  <c r="Y2" i="1"/>
  <c r="Y36" i="1"/>
  <c r="G2" i="6" l="1"/>
  <c r="G36" i="6"/>
  <c r="G2" i="5"/>
  <c r="G36" i="5"/>
  <c r="G2" i="9"/>
  <c r="G36" i="9"/>
  <c r="Z36" i="9"/>
  <c r="Z2" i="9"/>
  <c r="P36" i="8"/>
  <c r="P2" i="8"/>
  <c r="P36" i="7"/>
  <c r="P2" i="7"/>
  <c r="Z36" i="6"/>
  <c r="Z2" i="6"/>
  <c r="Z36" i="5"/>
  <c r="Z2" i="5"/>
  <c r="Z36" i="4"/>
  <c r="Z2" i="4"/>
  <c r="Z36" i="1"/>
  <c r="Z2" i="1"/>
  <c r="AA36" i="4" l="1"/>
  <c r="AG36" i="4" s="1"/>
  <c r="AA2" i="4"/>
  <c r="AA36" i="5"/>
  <c r="AG36" i="5" s="1"/>
  <c r="AA2" i="5"/>
  <c r="Q36" i="7"/>
  <c r="W36" i="7" s="1"/>
  <c r="Q2" i="7"/>
  <c r="H2" i="5"/>
  <c r="H36" i="5"/>
  <c r="AA36" i="6"/>
  <c r="AG36" i="6" s="1"/>
  <c r="AA2" i="6"/>
  <c r="Q36" i="8"/>
  <c r="W36" i="8" s="1"/>
  <c r="Q2" i="8"/>
  <c r="H2" i="6"/>
  <c r="H36" i="6"/>
  <c r="AA36" i="1"/>
  <c r="AG36" i="1" s="1"/>
  <c r="AA2" i="1"/>
  <c r="H2" i="9"/>
  <c r="H36" i="9"/>
  <c r="AA36" i="9"/>
  <c r="AG36" i="9" s="1"/>
  <c r="AA2" i="9"/>
  <c r="AB36" i="9" l="1"/>
  <c r="AB2" i="9"/>
  <c r="R2" i="8"/>
  <c r="R36" i="8"/>
  <c r="R36" i="7"/>
  <c r="R2" i="7"/>
  <c r="AB36" i="6"/>
  <c r="AB2" i="6"/>
  <c r="AB2" i="5"/>
  <c r="AB36" i="5"/>
  <c r="AB36" i="4"/>
  <c r="AB2" i="4"/>
  <c r="AB36" i="1"/>
  <c r="AB2" i="1"/>
  <c r="I2" i="5"/>
  <c r="I36" i="5"/>
  <c r="I2" i="6"/>
  <c r="I36" i="6"/>
  <c r="I2" i="9"/>
  <c r="I36" i="9"/>
  <c r="AC36" i="9" l="1"/>
  <c r="AC2" i="9"/>
  <c r="S36" i="8"/>
  <c r="S2" i="8"/>
  <c r="S36" i="7"/>
  <c r="S2" i="7"/>
  <c r="AC36" i="6"/>
  <c r="AC2" i="6"/>
  <c r="AC36" i="5"/>
  <c r="AC2" i="5"/>
  <c r="AC36" i="4"/>
  <c r="AC2" i="4"/>
  <c r="AC36" i="1"/>
  <c r="AC2" i="1"/>
  <c r="J2" i="6"/>
  <c r="J36" i="6"/>
  <c r="J2" i="5"/>
  <c r="J36" i="5"/>
  <c r="J2" i="9"/>
  <c r="J36" i="9"/>
  <c r="K2" i="5" l="1"/>
  <c r="L36" i="5" s="1"/>
  <c r="K36" i="5"/>
  <c r="K2" i="6"/>
  <c r="L36" i="6" s="1"/>
  <c r="K36" i="6"/>
  <c r="K2" i="9"/>
  <c r="L36" i="9" s="1"/>
  <c r="K36" i="9"/>
</calcChain>
</file>

<file path=xl/comments1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2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4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5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6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comments7.xml><?xml version="1.0" encoding="utf-8"?>
<comments xmlns="http://schemas.openxmlformats.org/spreadsheetml/2006/main">
  <authors>
    <author>AC_VS</author>
  </authors>
  <commentList>
    <comment ref="A36" authorId="0" shapeId="0">
      <text>
        <r>
          <rPr>
            <b/>
            <sz val="10"/>
            <color indexed="81"/>
            <rFont val="Tahoma"/>
            <family val="2"/>
          </rPr>
          <t xml:space="preserve">Graphik:
</t>
        </r>
        <r>
          <rPr>
            <sz val="10"/>
            <color indexed="81"/>
            <rFont val="Tahoma"/>
            <family val="2"/>
          </rPr>
          <t>Kanton wählen</t>
        </r>
      </text>
    </comment>
  </commentList>
</comments>
</file>

<file path=xl/sharedStrings.xml><?xml version="1.0" encoding="utf-8"?>
<sst xmlns="http://schemas.openxmlformats.org/spreadsheetml/2006/main" count="744" uniqueCount="90">
  <si>
    <t>SFG</t>
  </si>
  <si>
    <t>SFA</t>
  </si>
  <si>
    <t>ZBA</t>
  </si>
  <si>
    <t>KDA</t>
  </si>
  <si>
    <t>BVA</t>
  </si>
  <si>
    <t>IA</t>
  </si>
  <si>
    <t>NS</t>
  </si>
  <si>
    <t>Aargau</t>
  </si>
  <si>
    <t>---</t>
  </si>
  <si>
    <t>Appenzell A. Rh.</t>
  </si>
  <si>
    <t xml:space="preserve"> ---</t>
  </si>
  <si>
    <t>Appenzell I. Rh.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</si>
  <si>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</si>
  <si>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</si>
  <si>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</si>
  <si>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</si>
  <si>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</si>
  <si>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</si>
  <si>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</si>
  <si>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</si>
  <si>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</si>
  <si>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</si>
  <si>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</si>
  <si>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</si>
  <si>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</si>
  <si>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</si>
  <si>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</si>
  <si>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</si>
  <si>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</si>
  <si>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</si>
  <si>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</si>
  <si>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</si>
  <si>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</si>
  <si>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</si>
  <si>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</si>
  <si>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Bester Wert</t>
  </si>
  <si>
    <t>Schlechtester Wert</t>
  </si>
  <si>
    <t xml:space="preserve"> </t>
  </si>
  <si>
    <t>Quelle : Info der KKAG</t>
  </si>
  <si>
    <t>Richtwerte - Selbstfinanzierungsgrad</t>
  </si>
  <si>
    <t>Jahr</t>
  </si>
  <si>
    <t>Kanton/Kennzahlen</t>
  </si>
  <si>
    <t>Richtwerte - Selbstfinanzierungsanteil</t>
  </si>
  <si>
    <t>Richtwerte - Zinsbelastungsanteil</t>
  </si>
  <si>
    <t>Quelle : Info  der KKAG</t>
  </si>
  <si>
    <t>Richtwerte - Kapitaldienstanteil</t>
  </si>
  <si>
    <t>Richtwerte - Bruttoverschuldungsanteil</t>
  </si>
  <si>
    <t xml:space="preserve">Richtwerte - Investitionsanteil </t>
  </si>
  <si>
    <t>Richtwerte - Nettoschuld pro Einwohner</t>
  </si>
  <si>
    <t>Bemerkung :</t>
  </si>
  <si>
    <t>Die einzelnen Bemerkungen der Kantone zu den Kennzahlen sind nicht berücksichtigt.</t>
  </si>
  <si>
    <t>Für eine detaillierte Analyse verweisen wir Sie auf die Kommtentare in der Zeitschrift "Info".</t>
  </si>
  <si>
    <t>Kontrolle</t>
  </si>
  <si>
    <t xml:space="preserve">         &gt; 100 %            Ideal</t>
  </si>
  <si>
    <t>70 % - 100 %         gut bis vertretbar</t>
  </si>
  <si>
    <t xml:space="preserve">         &lt;   70 %        problematisch</t>
  </si>
  <si>
    <t xml:space="preserve">         &gt;  20 %              gut</t>
  </si>
  <si>
    <t>10 % -  20 %          mittel</t>
  </si>
  <si>
    <t xml:space="preserve">         &lt;  10 %        schwach</t>
  </si>
  <si>
    <t xml:space="preserve">        &lt;  2 %                tief</t>
  </si>
  <si>
    <t>2 %  -  5 %              mittel</t>
  </si>
  <si>
    <t>5 %  -  8 %             hoch</t>
  </si>
  <si>
    <t xml:space="preserve">        &gt;  8 %         sehr hoch</t>
  </si>
  <si>
    <t xml:space="preserve">        &lt;  5 %                  tief</t>
  </si>
  <si>
    <t>5 %  -  15 %              tragbar</t>
  </si>
  <si>
    <t>15 %  -  25 %         hoch bis sehr hoch</t>
  </si>
  <si>
    <t xml:space="preserve">           &gt;  25 %     kaum noch tragbar</t>
  </si>
  <si>
    <t xml:space="preserve">          &lt;  50 %          sehr gut</t>
  </si>
  <si>
    <t>50 %  -  100 %            gut</t>
  </si>
  <si>
    <t>100 %  -  150 %     mittel</t>
  </si>
  <si>
    <t>150 %  -  200 %     schlecht</t>
  </si>
  <si>
    <t xml:space="preserve">            &gt;  200 %     kritisch</t>
  </si>
  <si>
    <t xml:space="preserve">          &lt;  10 %       schwach</t>
  </si>
  <si>
    <t>10 %  -  20 %        mittel</t>
  </si>
  <si>
    <t>20 %  -  30 %      stark</t>
  </si>
  <si>
    <t xml:space="preserve">          &gt;  30 %        sehr stark</t>
  </si>
  <si>
    <t xml:space="preserve">          &lt;  1'000          tief</t>
  </si>
  <si>
    <t>1'000  -  3'000         mittel</t>
  </si>
  <si>
    <t>3'000  -  5'000        hoch</t>
  </si>
  <si>
    <t xml:space="preserve">           &gt;  5'000      sehr hoch</t>
  </si>
  <si>
    <t>Mittelwert</t>
  </si>
  <si>
    <t>Medianwert</t>
  </si>
  <si>
    <t>Medianwert CH</t>
  </si>
  <si>
    <t>Mittelwert CH</t>
  </si>
  <si>
    <t xml:space="preserve"> --</t>
  </si>
  <si>
    <t>--</t>
  </si>
  <si>
    <t>F.Gasser, E.Gruber - Janvier 2020</t>
  </si>
  <si>
    <t>2019-16</t>
  </si>
  <si>
    <t>1992/19</t>
  </si>
  <si>
    <t>2002/19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</si>
</sst>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right" wrapText="1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0" borderId="0" xfId="0" applyFont="1"/>
    <xf numFmtId="0" fontId="1" fillId="0" borderId="0" xfId="0" applyFont="1"/>
    <xf numFmtId="3" fontId="2" fillId="0" borderId="3" xfId="0" applyNumberFormat="1" applyFont="1" applyFill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3" fontId="2" fillId="0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164" fontId="2" fillId="0" borderId="0" xfId="0" applyNumberFormat="1" applyFont="1"/>
    <xf numFmtId="3" fontId="2" fillId="3" borderId="3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0" xfId="0" applyFill="1"/>
    <xf numFmtId="1" fontId="2" fillId="0" borderId="0" xfId="0" applyNumberFormat="1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165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/>
    <xf numFmtId="165" fontId="2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2" fillId="0" borderId="0" xfId="0" quotePrefix="1" applyFont="1" applyFill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/>
    <xf numFmtId="0" fontId="5" fillId="5" borderId="0" xfId="0" applyFont="1" applyFill="1"/>
    <xf numFmtId="0" fontId="0" fillId="5" borderId="0" xfId="0" applyFill="1"/>
    <xf numFmtId="164" fontId="2" fillId="0" borderId="3" xfId="0" quotePrefix="1" applyNumberFormat="1" applyFont="1" applyBorder="1" applyAlignment="1">
      <alignment horizontal="right" wrapText="1"/>
    </xf>
  </cellXfs>
  <cellStyles count="1">
    <cellStyle name="Normal" xfId="0" builtinId="0"/>
  </cellStyles>
  <dxfs count="58"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ill>
        <patternFill>
          <bgColor indexed="45"/>
        </patternFill>
      </fill>
    </dxf>
    <dxf>
      <font>
        <color auto="1"/>
      </font>
    </dxf>
    <dxf>
      <font>
        <color auto="1"/>
      </font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Selbstfinanzierungsgrad</a:t>
            </a:r>
          </a:p>
        </c:rich>
      </c:tx>
      <c:layout>
        <c:manualLayout>
          <c:xMode val="edge"/>
          <c:yMode val="edge"/>
          <c:x val="0.41940808723412881"/>
          <c:y val="3.4632255734617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86827066343887E-2"/>
          <c:y val="0.17647110287684628"/>
          <c:w val="0.935033270196722"/>
          <c:h val="0.66666860429630648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Selbstfinanzierungsgrad!$A$32</c:f>
              <c:strCache>
                <c:ptCount val="1"/>
                <c:pt idx="0">
                  <c:v>Medianwert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Selbstfinanzierungsgrad!$C$32:$AD$32</c:f>
              <c:numCache>
                <c:formatCode>0.0</c:formatCode>
                <c:ptCount val="28"/>
                <c:pt idx="0">
                  <c:v>46.65</c:v>
                </c:pt>
                <c:pt idx="1">
                  <c:v>69.099999999999994</c:v>
                </c:pt>
                <c:pt idx="2">
                  <c:v>69.599999999999994</c:v>
                </c:pt>
                <c:pt idx="3">
                  <c:v>82.2</c:v>
                </c:pt>
                <c:pt idx="4">
                  <c:v>85.7</c:v>
                </c:pt>
                <c:pt idx="5">
                  <c:v>85.95</c:v>
                </c:pt>
                <c:pt idx="6">
                  <c:v>88.55</c:v>
                </c:pt>
                <c:pt idx="7">
                  <c:v>106.5</c:v>
                </c:pt>
                <c:pt idx="8">
                  <c:v>125.4</c:v>
                </c:pt>
                <c:pt idx="9">
                  <c:v>115.55</c:v>
                </c:pt>
                <c:pt idx="10">
                  <c:v>146</c:v>
                </c:pt>
                <c:pt idx="11">
                  <c:v>111.85</c:v>
                </c:pt>
                <c:pt idx="12">
                  <c:v>126.9</c:v>
                </c:pt>
                <c:pt idx="13">
                  <c:v>124.25</c:v>
                </c:pt>
                <c:pt idx="14">
                  <c:v>126.9</c:v>
                </c:pt>
                <c:pt idx="15">
                  <c:v>135.85</c:v>
                </c:pt>
                <c:pt idx="16">
                  <c:v>128.185</c:v>
                </c:pt>
                <c:pt idx="17">
                  <c:v>123.49</c:v>
                </c:pt>
                <c:pt idx="18">
                  <c:v>107.55</c:v>
                </c:pt>
                <c:pt idx="19">
                  <c:v>107.75</c:v>
                </c:pt>
                <c:pt idx="20">
                  <c:v>81.375</c:v>
                </c:pt>
                <c:pt idx="21">
                  <c:v>90.384999999999991</c:v>
                </c:pt>
                <c:pt idx="22">
                  <c:v>104.25</c:v>
                </c:pt>
                <c:pt idx="23">
                  <c:v>115.5</c:v>
                </c:pt>
                <c:pt idx="24">
                  <c:v>97.18</c:v>
                </c:pt>
                <c:pt idx="25">
                  <c:v>109.75</c:v>
                </c:pt>
                <c:pt idx="26">
                  <c:v>108.3</c:v>
                </c:pt>
                <c:pt idx="27">
                  <c:v>109.1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53-4AA4-A921-D845D438965F}"/>
            </c:ext>
          </c:extLst>
        </c:ser>
        <c:ser>
          <c:idx val="2"/>
          <c:order val="1"/>
          <c:tx>
            <c:strRef>
              <c:f>Selbstfinanzierungsgrad!$A$34</c:f>
              <c:strCache>
                <c:ptCount val="1"/>
                <c:pt idx="0">
                  <c:v>Mittelwert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Selbstfinanzierungsgrad!$C$34:$AD$34</c:f>
              <c:numCache>
                <c:formatCode>0.0</c:formatCode>
                <c:ptCount val="28"/>
                <c:pt idx="0">
                  <c:v>61.955555555555556</c:v>
                </c:pt>
                <c:pt idx="1">
                  <c:v>81.629411764705878</c:v>
                </c:pt>
                <c:pt idx="2">
                  <c:v>80.414285714285711</c:v>
                </c:pt>
                <c:pt idx="3">
                  <c:v>90.60499999999999</c:v>
                </c:pt>
                <c:pt idx="4">
                  <c:v>82.180952380952391</c:v>
                </c:pt>
                <c:pt idx="5">
                  <c:v>89.872727272727275</c:v>
                </c:pt>
                <c:pt idx="6">
                  <c:v>100.24583333333334</c:v>
                </c:pt>
                <c:pt idx="7">
                  <c:v>118.44782608695652</c:v>
                </c:pt>
                <c:pt idx="8">
                  <c:v>133.52000000000001</c:v>
                </c:pt>
                <c:pt idx="9">
                  <c:v>121.94615384615382</c:v>
                </c:pt>
                <c:pt idx="10">
                  <c:v>148.91538461538465</c:v>
                </c:pt>
                <c:pt idx="11">
                  <c:v>116.06153846153848</c:v>
                </c:pt>
                <c:pt idx="12">
                  <c:v>128.86467592248832</c:v>
                </c:pt>
                <c:pt idx="13">
                  <c:v>125.82141026902241</c:v>
                </c:pt>
                <c:pt idx="14">
                  <c:v>149.26442022925255</c:v>
                </c:pt>
                <c:pt idx="15">
                  <c:v>165.8897534000462</c:v>
                </c:pt>
                <c:pt idx="16">
                  <c:v>147.20468059761515</c:v>
                </c:pt>
                <c:pt idx="17">
                  <c:v>129.81846153846152</c:v>
                </c:pt>
                <c:pt idx="18">
                  <c:v>130.61423076923077</c:v>
                </c:pt>
                <c:pt idx="19">
                  <c:v>117.14153846153847</c:v>
                </c:pt>
                <c:pt idx="20">
                  <c:v>98.61615384615385</c:v>
                </c:pt>
                <c:pt idx="21">
                  <c:v>96.915687800881329</c:v>
                </c:pt>
                <c:pt idx="22">
                  <c:v>126.39451153801934</c:v>
                </c:pt>
                <c:pt idx="23">
                  <c:v>132.60101398601404</c:v>
                </c:pt>
                <c:pt idx="24">
                  <c:v>115.65160839160836</c:v>
                </c:pt>
                <c:pt idx="25">
                  <c:v>120.56523710107477</c:v>
                </c:pt>
                <c:pt idx="26">
                  <c:v>175.9646060855772</c:v>
                </c:pt>
                <c:pt idx="27">
                  <c:v>137.57722723320924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53-4AA4-A921-D845D438965F}"/>
            </c:ext>
          </c:extLst>
        </c:ser>
        <c:ser>
          <c:idx val="0"/>
          <c:order val="2"/>
          <c:tx>
            <c:strRef>
              <c:f>Selbstfinanzierungsgrad!$A$36</c:f>
              <c:strCache>
                <c:ptCount val="1"/>
                <c:pt idx="0">
                  <c:v>Solothurn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Selbstfinanzierungsgrad!$C$2:$AD$2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Selbstfinanzierungsgrad!$C$36:$AD$36</c:f>
              <c:numCache>
                <c:formatCode>#,##0.0</c:formatCode>
                <c:ptCount val="28"/>
                <c:pt idx="0">
                  <c:v>39.200000000000003</c:v>
                </c:pt>
                <c:pt idx="1">
                  <c:v>35.299999999999997</c:v>
                </c:pt>
                <c:pt idx="2">
                  <c:v>58.6</c:v>
                </c:pt>
                <c:pt idx="3">
                  <c:v>81.7</c:v>
                </c:pt>
                <c:pt idx="4">
                  <c:v>101.3</c:v>
                </c:pt>
                <c:pt idx="5">
                  <c:v>98.7</c:v>
                </c:pt>
                <c:pt idx="6">
                  <c:v>85.8</c:v>
                </c:pt>
                <c:pt idx="7">
                  <c:v>100.8</c:v>
                </c:pt>
                <c:pt idx="8">
                  <c:v>149.5</c:v>
                </c:pt>
                <c:pt idx="9">
                  <c:v>114.1</c:v>
                </c:pt>
                <c:pt idx="10">
                  <c:v>230.9</c:v>
                </c:pt>
                <c:pt idx="11">
                  <c:v>217.7</c:v>
                </c:pt>
                <c:pt idx="12">
                  <c:v>126.6</c:v>
                </c:pt>
                <c:pt idx="13">
                  <c:v>146.1</c:v>
                </c:pt>
                <c:pt idx="14">
                  <c:v>111.9</c:v>
                </c:pt>
                <c:pt idx="15">
                  <c:v>147.19999999999999</c:v>
                </c:pt>
                <c:pt idx="16">
                  <c:v>119.1</c:v>
                </c:pt>
                <c:pt idx="17">
                  <c:v>117</c:v>
                </c:pt>
                <c:pt idx="18">
                  <c:v>106.6</c:v>
                </c:pt>
                <c:pt idx="19">
                  <c:v>111.1</c:v>
                </c:pt>
                <c:pt idx="20">
                  <c:v>86.2</c:v>
                </c:pt>
                <c:pt idx="21">
                  <c:v>62</c:v>
                </c:pt>
                <c:pt idx="22">
                  <c:v>63.1</c:v>
                </c:pt>
                <c:pt idx="23">
                  <c:v>111.3</c:v>
                </c:pt>
                <c:pt idx="24">
                  <c:v>262.7</c:v>
                </c:pt>
                <c:pt idx="25">
                  <c:v>224.4</c:v>
                </c:pt>
                <c:pt idx="26">
                  <c:v>1559.5</c:v>
                </c:pt>
                <c:pt idx="27">
                  <c:v>365.4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53-4AA4-A921-D845D4389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06176"/>
        <c:axId val="107908096"/>
      </c:lineChart>
      <c:catAx>
        <c:axId val="10790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908096"/>
        <c:scaling>
          <c:orientation val="minMax"/>
          <c:max val="1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790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41971752953137"/>
          <c:y val="0.92647280578088087"/>
          <c:w val="0.49558552314595744"/>
          <c:h val="5.1470711432271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Selbstfinanzierungsanteil</a:t>
            </a:r>
          </a:p>
        </c:rich>
      </c:tx>
      <c:layout>
        <c:manualLayout>
          <c:xMode val="edge"/>
          <c:yMode val="edge"/>
          <c:x val="0.4172135743758103"/>
          <c:y val="3.5320209973753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082021342719034E-2"/>
          <c:y val="0.1699782913784221"/>
          <c:w val="0.94098473638984426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Selbstfinanzierungsanteil!$A$32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Selbstfinanzierungsanteil!$C$32:$AD$32</c:f>
              <c:numCache>
                <c:formatCode>0.0</c:formatCode>
                <c:ptCount val="28"/>
                <c:pt idx="0">
                  <c:v>9.9</c:v>
                </c:pt>
                <c:pt idx="1">
                  <c:v>10.5</c:v>
                </c:pt>
                <c:pt idx="2">
                  <c:v>12.75</c:v>
                </c:pt>
                <c:pt idx="3">
                  <c:v>12.5</c:v>
                </c:pt>
                <c:pt idx="4">
                  <c:v>9.1999999999999993</c:v>
                </c:pt>
                <c:pt idx="5">
                  <c:v>10.8</c:v>
                </c:pt>
                <c:pt idx="6">
                  <c:v>11.3</c:v>
                </c:pt>
                <c:pt idx="7">
                  <c:v>11</c:v>
                </c:pt>
                <c:pt idx="8">
                  <c:v>12.399999999999999</c:v>
                </c:pt>
                <c:pt idx="9">
                  <c:v>11.7</c:v>
                </c:pt>
                <c:pt idx="10">
                  <c:v>12.1</c:v>
                </c:pt>
                <c:pt idx="11">
                  <c:v>11.7</c:v>
                </c:pt>
                <c:pt idx="12">
                  <c:v>11.9</c:v>
                </c:pt>
                <c:pt idx="13">
                  <c:v>10.768104495991285</c:v>
                </c:pt>
                <c:pt idx="14">
                  <c:v>13.5</c:v>
                </c:pt>
                <c:pt idx="15">
                  <c:v>13.4</c:v>
                </c:pt>
                <c:pt idx="16">
                  <c:v>13.02</c:v>
                </c:pt>
                <c:pt idx="17">
                  <c:v>12.25</c:v>
                </c:pt>
                <c:pt idx="18">
                  <c:v>12.1</c:v>
                </c:pt>
                <c:pt idx="19">
                  <c:v>10.7</c:v>
                </c:pt>
                <c:pt idx="20">
                  <c:v>9.23</c:v>
                </c:pt>
                <c:pt idx="21">
                  <c:v>9.49</c:v>
                </c:pt>
                <c:pt idx="22">
                  <c:v>10.370000000000001</c:v>
                </c:pt>
                <c:pt idx="23">
                  <c:v>12.1</c:v>
                </c:pt>
                <c:pt idx="24">
                  <c:v>10.7</c:v>
                </c:pt>
                <c:pt idx="25">
                  <c:v>11.4</c:v>
                </c:pt>
                <c:pt idx="26">
                  <c:v>11.4</c:v>
                </c:pt>
                <c:pt idx="27">
                  <c:v>12.784298485876953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B1-4AF5-8675-E8D4B290BB06}"/>
            </c:ext>
          </c:extLst>
        </c:ser>
        <c:ser>
          <c:idx val="2"/>
          <c:order val="1"/>
          <c:tx>
            <c:strRef>
              <c:f>Selbstfinanzierungsanteil!$A$34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45B1-4AF5-8675-E8D4B290BB06}"/>
              </c:ext>
            </c:extLst>
          </c:dPt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Selbstfinanzierungsanteil!$C$34:$AD$34</c:f>
              <c:numCache>
                <c:formatCode>0.0</c:formatCode>
                <c:ptCount val="28"/>
                <c:pt idx="0">
                  <c:v>9.2111111111111104</c:v>
                </c:pt>
                <c:pt idx="1">
                  <c:v>10.705555555555556</c:v>
                </c:pt>
                <c:pt idx="2">
                  <c:v>12.689999999999998</c:v>
                </c:pt>
                <c:pt idx="3">
                  <c:v>11.764999999999999</c:v>
                </c:pt>
                <c:pt idx="4">
                  <c:v>10.15238095238095</c:v>
                </c:pt>
                <c:pt idx="5">
                  <c:v>11.004545454545456</c:v>
                </c:pt>
                <c:pt idx="6">
                  <c:v>11.291304347826086</c:v>
                </c:pt>
                <c:pt idx="7">
                  <c:v>10.99090909090909</c:v>
                </c:pt>
                <c:pt idx="8">
                  <c:v>12.575000000000001</c:v>
                </c:pt>
                <c:pt idx="9">
                  <c:v>11.788</c:v>
                </c:pt>
                <c:pt idx="10">
                  <c:v>12.452</c:v>
                </c:pt>
                <c:pt idx="11">
                  <c:v>11.236000000000001</c:v>
                </c:pt>
                <c:pt idx="12">
                  <c:v>11.970871462920364</c:v>
                </c:pt>
                <c:pt idx="13">
                  <c:v>11.206324179839655</c:v>
                </c:pt>
                <c:pt idx="14">
                  <c:v>13.72394225197575</c:v>
                </c:pt>
                <c:pt idx="15">
                  <c:v>13.615852812248614</c:v>
                </c:pt>
                <c:pt idx="16">
                  <c:v>13.560862758464177</c:v>
                </c:pt>
                <c:pt idx="17">
                  <c:v>13.048000000000002</c:v>
                </c:pt>
                <c:pt idx="18">
                  <c:v>12.400094692777049</c:v>
                </c:pt>
                <c:pt idx="19">
                  <c:v>11.208894692777053</c:v>
                </c:pt>
                <c:pt idx="20">
                  <c:v>9.5340000000000007</c:v>
                </c:pt>
                <c:pt idx="21">
                  <c:v>10.105866728048911</c:v>
                </c:pt>
                <c:pt idx="22">
                  <c:v>11.76166436804465</c:v>
                </c:pt>
                <c:pt idx="23">
                  <c:v>12.906153846153845</c:v>
                </c:pt>
                <c:pt idx="24">
                  <c:v>11.448461538461537</c:v>
                </c:pt>
                <c:pt idx="25">
                  <c:v>12.115943537902854</c:v>
                </c:pt>
                <c:pt idx="26">
                  <c:v>12.546157242361271</c:v>
                </c:pt>
                <c:pt idx="27">
                  <c:v>13.692826649170854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B1-4AF5-8675-E8D4B290BB06}"/>
            </c:ext>
          </c:extLst>
        </c:ser>
        <c:ser>
          <c:idx val="0"/>
          <c:order val="2"/>
          <c:tx>
            <c:strRef>
              <c:f>Selbstfinanzierungsanteil!$A$36</c:f>
              <c:strCache>
                <c:ptCount val="1"/>
                <c:pt idx="0">
                  <c:v>Valais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Selbstfinanzierungsanteil!$C$2:$AD$2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Selbstfinanzierungsanteil!$C$36:$AD$36</c:f>
              <c:numCache>
                <c:formatCode>#,##0.0</c:formatCode>
                <c:ptCount val="28"/>
                <c:pt idx="0">
                  <c:v>10.1</c:v>
                </c:pt>
                <c:pt idx="1">
                  <c:v>11.5</c:v>
                </c:pt>
                <c:pt idx="2">
                  <c:v>13</c:v>
                </c:pt>
                <c:pt idx="3">
                  <c:v>14.7</c:v>
                </c:pt>
                <c:pt idx="4">
                  <c:v>16.3</c:v>
                </c:pt>
                <c:pt idx="5">
                  <c:v>15.4</c:v>
                </c:pt>
                <c:pt idx="6">
                  <c:v>16.2</c:v>
                </c:pt>
                <c:pt idx="7">
                  <c:v>18.100000000000001</c:v>
                </c:pt>
                <c:pt idx="8">
                  <c:v>14.9</c:v>
                </c:pt>
                <c:pt idx="9">
                  <c:v>15.3</c:v>
                </c:pt>
                <c:pt idx="10">
                  <c:v>18.3</c:v>
                </c:pt>
                <c:pt idx="11">
                  <c:v>16.399999999999999</c:v>
                </c:pt>
                <c:pt idx="12">
                  <c:v>23.5</c:v>
                </c:pt>
                <c:pt idx="13">
                  <c:v>17.7</c:v>
                </c:pt>
                <c:pt idx="14">
                  <c:v>22.2</c:v>
                </c:pt>
                <c:pt idx="15">
                  <c:v>22.9</c:v>
                </c:pt>
                <c:pt idx="16">
                  <c:v>22.4</c:v>
                </c:pt>
                <c:pt idx="17">
                  <c:v>21.4</c:v>
                </c:pt>
                <c:pt idx="18">
                  <c:v>20.399999999999999</c:v>
                </c:pt>
                <c:pt idx="19">
                  <c:v>22.9</c:v>
                </c:pt>
                <c:pt idx="20">
                  <c:v>19.71</c:v>
                </c:pt>
                <c:pt idx="21">
                  <c:v>20.66</c:v>
                </c:pt>
                <c:pt idx="22">
                  <c:v>17.839940235827601</c:v>
                </c:pt>
                <c:pt idx="23">
                  <c:v>20.5</c:v>
                </c:pt>
                <c:pt idx="24">
                  <c:v>19.84</c:v>
                </c:pt>
                <c:pt idx="25">
                  <c:v>20.29</c:v>
                </c:pt>
                <c:pt idx="26">
                  <c:v>21.09</c:v>
                </c:pt>
                <c:pt idx="27">
                  <c:v>26.07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B1-4AF5-8675-E8D4B290B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85664"/>
        <c:axId val="108787584"/>
      </c:lineChart>
      <c:catAx>
        <c:axId val="1087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78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785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23024446318547"/>
          <c:y val="0.92518703241895262"/>
          <c:w val="0.43674414357310531"/>
          <c:h val="5.23690773067331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Zinsbelastungsanteil</a:t>
            </a:r>
          </a:p>
        </c:rich>
      </c:tx>
      <c:layout>
        <c:manualLayout>
          <c:xMode val="edge"/>
          <c:yMode val="edge"/>
          <c:x val="0.43875319376547123"/>
          <c:y val="3.5320058676875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604344348098119E-2"/>
          <c:y val="0.1699782913784221"/>
          <c:w val="0.94877600147825769"/>
          <c:h val="0.66004557301491174"/>
        </c:manualLayout>
      </c:layout>
      <c:lineChart>
        <c:grouping val="standard"/>
        <c:varyColors val="0"/>
        <c:ser>
          <c:idx val="1"/>
          <c:order val="0"/>
          <c:tx>
            <c:strRef>
              <c:f>Zinsbelastungsanteil!$A$32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Zinsbelastungsanteil!$C$32:$AD$32</c:f>
              <c:numCache>
                <c:formatCode>0.0</c:formatCode>
                <c:ptCount val="28"/>
                <c:pt idx="0">
                  <c:v>3.1</c:v>
                </c:pt>
                <c:pt idx="1">
                  <c:v>3.55</c:v>
                </c:pt>
                <c:pt idx="2">
                  <c:v>3</c:v>
                </c:pt>
                <c:pt idx="3">
                  <c:v>3.3</c:v>
                </c:pt>
                <c:pt idx="4">
                  <c:v>3.2</c:v>
                </c:pt>
                <c:pt idx="5">
                  <c:v>3.2</c:v>
                </c:pt>
                <c:pt idx="6">
                  <c:v>2.8499999999999996</c:v>
                </c:pt>
                <c:pt idx="7">
                  <c:v>2.5</c:v>
                </c:pt>
                <c:pt idx="8">
                  <c:v>2.2000000000000002</c:v>
                </c:pt>
                <c:pt idx="9">
                  <c:v>1.6</c:v>
                </c:pt>
                <c:pt idx="10">
                  <c:v>1.25</c:v>
                </c:pt>
                <c:pt idx="11">
                  <c:v>0.9</c:v>
                </c:pt>
                <c:pt idx="12">
                  <c:v>0.85000000000000009</c:v>
                </c:pt>
                <c:pt idx="13">
                  <c:v>0.35499999999999998</c:v>
                </c:pt>
                <c:pt idx="14">
                  <c:v>5.5000000000000007E-2</c:v>
                </c:pt>
                <c:pt idx="15">
                  <c:v>-0.1</c:v>
                </c:pt>
                <c:pt idx="16">
                  <c:v>-0.45</c:v>
                </c:pt>
                <c:pt idx="17">
                  <c:v>-0.43</c:v>
                </c:pt>
                <c:pt idx="18">
                  <c:v>-0.6</c:v>
                </c:pt>
                <c:pt idx="19">
                  <c:v>-0.8</c:v>
                </c:pt>
                <c:pt idx="20">
                  <c:v>-0.63</c:v>
                </c:pt>
                <c:pt idx="21">
                  <c:v>-0.7</c:v>
                </c:pt>
                <c:pt idx="22">
                  <c:v>-0.56000000000000005</c:v>
                </c:pt>
                <c:pt idx="23">
                  <c:v>-0.26500000000000001</c:v>
                </c:pt>
                <c:pt idx="24">
                  <c:v>0.15000000000000002</c:v>
                </c:pt>
                <c:pt idx="25">
                  <c:v>7.4999999999999997E-2</c:v>
                </c:pt>
                <c:pt idx="26">
                  <c:v>0.2</c:v>
                </c:pt>
                <c:pt idx="27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9C-4055-8433-2DE6E5C3076B}"/>
            </c:ext>
          </c:extLst>
        </c:ser>
        <c:ser>
          <c:idx val="0"/>
          <c:order val="1"/>
          <c:tx>
            <c:strRef>
              <c:f>Zinsbelastungsanteil!$A$34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Zinsbelastungsanteil!$C$34:$AD$34</c:f>
              <c:numCache>
                <c:formatCode>0.0</c:formatCode>
                <c:ptCount val="28"/>
                <c:pt idx="0">
                  <c:v>3.5647058823529414</c:v>
                </c:pt>
                <c:pt idx="1">
                  <c:v>3.7722222222222226</c:v>
                </c:pt>
                <c:pt idx="2">
                  <c:v>3.2380952380952372</c:v>
                </c:pt>
                <c:pt idx="3">
                  <c:v>3.5649999999999991</c:v>
                </c:pt>
                <c:pt idx="4">
                  <c:v>3.6318181818181823</c:v>
                </c:pt>
                <c:pt idx="5">
                  <c:v>3.3608695652173917</c:v>
                </c:pt>
                <c:pt idx="6">
                  <c:v>3</c:v>
                </c:pt>
                <c:pt idx="7">
                  <c:v>2.7652173913043483</c:v>
                </c:pt>
                <c:pt idx="8">
                  <c:v>2.2159999999999997</c:v>
                </c:pt>
                <c:pt idx="9">
                  <c:v>2.134615384615385</c:v>
                </c:pt>
                <c:pt idx="10">
                  <c:v>1.6461538461538465</c:v>
                </c:pt>
                <c:pt idx="11">
                  <c:v>1.1909756695728226</c:v>
                </c:pt>
                <c:pt idx="12">
                  <c:v>0.92988732123700713</c:v>
                </c:pt>
                <c:pt idx="13">
                  <c:v>0.72039873157176126</c:v>
                </c:pt>
                <c:pt idx="14">
                  <c:v>0.34600303587857323</c:v>
                </c:pt>
                <c:pt idx="15">
                  <c:v>8.7037464895366123E-2</c:v>
                </c:pt>
                <c:pt idx="16">
                  <c:v>-0.11656137641886699</c:v>
                </c:pt>
                <c:pt idx="17">
                  <c:v>-0.35399999999999993</c:v>
                </c:pt>
                <c:pt idx="18">
                  <c:v>-0.43264063597186991</c:v>
                </c:pt>
                <c:pt idx="19">
                  <c:v>-0.5078406359718699</c:v>
                </c:pt>
                <c:pt idx="20">
                  <c:v>-0.71849085318392891</c:v>
                </c:pt>
                <c:pt idx="21">
                  <c:v>-0.9598290809496689</c:v>
                </c:pt>
                <c:pt idx="22">
                  <c:v>-0.8290508634814181</c:v>
                </c:pt>
                <c:pt idx="23">
                  <c:v>-0.75458041958041933</c:v>
                </c:pt>
                <c:pt idx="24">
                  <c:v>-0.58692307692307688</c:v>
                </c:pt>
                <c:pt idx="25">
                  <c:v>-0.65620568818166147</c:v>
                </c:pt>
                <c:pt idx="26">
                  <c:v>-0.40817795638272036</c:v>
                </c:pt>
                <c:pt idx="27">
                  <c:v>-0.14152211022859346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C-4055-8433-2DE6E5C3076B}"/>
            </c:ext>
          </c:extLst>
        </c:ser>
        <c:ser>
          <c:idx val="2"/>
          <c:order val="2"/>
          <c:tx>
            <c:strRef>
              <c:f>Zinsbelastungsanteil!$A$36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Zinsbelastungsanteil!$C$2:$AD$2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Zinsbelastungsanteil!$C$36:$AD$36</c:f>
              <c:numCache>
                <c:formatCode>#,##0.0</c:formatCode>
                <c:ptCount val="28"/>
                <c:pt idx="0">
                  <c:v>1.1000000000000001</c:v>
                </c:pt>
                <c:pt idx="1">
                  <c:v>1</c:v>
                </c:pt>
                <c:pt idx="2">
                  <c:v>-0.6</c:v>
                </c:pt>
                <c:pt idx="3">
                  <c:v>0.3</c:v>
                </c:pt>
                <c:pt idx="4">
                  <c:v>0.7</c:v>
                </c:pt>
                <c:pt idx="5">
                  <c:v>1.5</c:v>
                </c:pt>
                <c:pt idx="6">
                  <c:v>1.7</c:v>
                </c:pt>
                <c:pt idx="7">
                  <c:v>1.1000000000000001</c:v>
                </c:pt>
                <c:pt idx="8">
                  <c:v>0.7</c:v>
                </c:pt>
                <c:pt idx="9">
                  <c:v>0.1</c:v>
                </c:pt>
                <c:pt idx="10">
                  <c:v>-0.9</c:v>
                </c:pt>
                <c:pt idx="11">
                  <c:v>-0.9</c:v>
                </c:pt>
                <c:pt idx="12">
                  <c:v>-0.9</c:v>
                </c:pt>
                <c:pt idx="13">
                  <c:v>-1</c:v>
                </c:pt>
                <c:pt idx="14">
                  <c:v>-2</c:v>
                </c:pt>
                <c:pt idx="15">
                  <c:v>-2.5</c:v>
                </c:pt>
                <c:pt idx="16">
                  <c:v>-4.4000000000000004</c:v>
                </c:pt>
                <c:pt idx="17">
                  <c:v>-3.9</c:v>
                </c:pt>
                <c:pt idx="18">
                  <c:v>-2.6</c:v>
                </c:pt>
                <c:pt idx="19">
                  <c:v>-1.8</c:v>
                </c:pt>
                <c:pt idx="20">
                  <c:v>-2.2000000000000002</c:v>
                </c:pt>
                <c:pt idx="21">
                  <c:v>-7.8</c:v>
                </c:pt>
                <c:pt idx="22">
                  <c:v>-7.3</c:v>
                </c:pt>
                <c:pt idx="23">
                  <c:v>-9</c:v>
                </c:pt>
                <c:pt idx="24">
                  <c:v>-9.6</c:v>
                </c:pt>
                <c:pt idx="25">
                  <c:v>-6.8</c:v>
                </c:pt>
                <c:pt idx="26">
                  <c:v>-6.9</c:v>
                </c:pt>
                <c:pt idx="27">
                  <c:v>-8.3000000000000007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9C-4055-8433-2DE6E5C3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0176"/>
        <c:axId val="114612096"/>
      </c:lineChart>
      <c:catAx>
        <c:axId val="114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612096"/>
        <c:scaling>
          <c:orientation val="minMax"/>
          <c:max val="4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61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0032341928823"/>
          <c:y val="0.92715436886178704"/>
          <c:w val="0.45508586782102478"/>
          <c:h val="5.2980219577815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Kapitaldienstanteil</a:t>
            </a:r>
          </a:p>
        </c:rich>
      </c:tx>
      <c:layout>
        <c:manualLayout>
          <c:xMode val="edge"/>
          <c:yMode val="edge"/>
          <c:x val="0.43842403933245938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156029636851565E-2"/>
          <c:y val="0.17073189216226553"/>
          <c:w val="0.94088745388785244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Kapitaldienstanteil!$A$32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Kapitaldienstanteil!$C$32:$AD$32</c:f>
              <c:numCache>
                <c:formatCode>0.0</c:formatCode>
                <c:ptCount val="28"/>
                <c:pt idx="0">
                  <c:v>11.45</c:v>
                </c:pt>
                <c:pt idx="1">
                  <c:v>11.5</c:v>
                </c:pt>
                <c:pt idx="2">
                  <c:v>12</c:v>
                </c:pt>
                <c:pt idx="3">
                  <c:v>11.6</c:v>
                </c:pt>
                <c:pt idx="4">
                  <c:v>10.1</c:v>
                </c:pt>
                <c:pt idx="5">
                  <c:v>11.3</c:v>
                </c:pt>
                <c:pt idx="6">
                  <c:v>10.7</c:v>
                </c:pt>
                <c:pt idx="7">
                  <c:v>10</c:v>
                </c:pt>
                <c:pt idx="8">
                  <c:v>9.0500000000000007</c:v>
                </c:pt>
                <c:pt idx="9">
                  <c:v>9.1</c:v>
                </c:pt>
                <c:pt idx="10">
                  <c:v>8.15</c:v>
                </c:pt>
                <c:pt idx="11">
                  <c:v>7.4</c:v>
                </c:pt>
                <c:pt idx="12">
                  <c:v>7.3</c:v>
                </c:pt>
                <c:pt idx="13">
                  <c:v>7.27</c:v>
                </c:pt>
                <c:pt idx="14">
                  <c:v>6.1</c:v>
                </c:pt>
                <c:pt idx="15">
                  <c:v>6.4</c:v>
                </c:pt>
                <c:pt idx="16">
                  <c:v>5.8</c:v>
                </c:pt>
                <c:pt idx="17">
                  <c:v>6</c:v>
                </c:pt>
                <c:pt idx="18">
                  <c:v>5.73</c:v>
                </c:pt>
                <c:pt idx="19">
                  <c:v>5.8</c:v>
                </c:pt>
                <c:pt idx="20">
                  <c:v>5.8</c:v>
                </c:pt>
                <c:pt idx="21">
                  <c:v>6</c:v>
                </c:pt>
                <c:pt idx="22">
                  <c:v>5.7650000000000006</c:v>
                </c:pt>
                <c:pt idx="23">
                  <c:v>5.4</c:v>
                </c:pt>
                <c:pt idx="24">
                  <c:v>5.52</c:v>
                </c:pt>
                <c:pt idx="25">
                  <c:v>5.2</c:v>
                </c:pt>
                <c:pt idx="26">
                  <c:v>5.5350000000000001</c:v>
                </c:pt>
                <c:pt idx="2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E9-4026-9F3E-CB2BEBFF8ED3}"/>
            </c:ext>
          </c:extLst>
        </c:ser>
        <c:ser>
          <c:idx val="2"/>
          <c:order val="1"/>
          <c:tx>
            <c:strRef>
              <c:f>Kapitaldienstanteil!$A$34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Kapitaldienstanteil!$C$34:$AD$34</c:f>
              <c:numCache>
                <c:formatCode>0.0</c:formatCode>
                <c:ptCount val="28"/>
                <c:pt idx="0">
                  <c:v>13.212499999999997</c:v>
                </c:pt>
                <c:pt idx="1">
                  <c:v>11.512499999999999</c:v>
                </c:pt>
                <c:pt idx="2">
                  <c:v>11.842105263157896</c:v>
                </c:pt>
                <c:pt idx="3">
                  <c:v>11.755555555555555</c:v>
                </c:pt>
                <c:pt idx="4">
                  <c:v>11.342105263157896</c:v>
                </c:pt>
                <c:pt idx="5">
                  <c:v>10.938095238095238</c:v>
                </c:pt>
                <c:pt idx="6">
                  <c:v>10.499999999999998</c:v>
                </c:pt>
                <c:pt idx="7">
                  <c:v>10.35</c:v>
                </c:pt>
                <c:pt idx="8">
                  <c:v>9.963636363636363</c:v>
                </c:pt>
                <c:pt idx="9">
                  <c:v>9.5875000000000004</c:v>
                </c:pt>
                <c:pt idx="10">
                  <c:v>9.1208333333333318</c:v>
                </c:pt>
                <c:pt idx="11">
                  <c:v>8.4577823766980895</c:v>
                </c:pt>
                <c:pt idx="12">
                  <c:v>8.3448596920183444</c:v>
                </c:pt>
                <c:pt idx="13">
                  <c:v>8.0613758027289837</c:v>
                </c:pt>
                <c:pt idx="14">
                  <c:v>8.038575525385113</c:v>
                </c:pt>
                <c:pt idx="15">
                  <c:v>6.706221572304174</c:v>
                </c:pt>
                <c:pt idx="16">
                  <c:v>6.2772132409120456</c:v>
                </c:pt>
                <c:pt idx="17">
                  <c:v>5.8826086956521744</c:v>
                </c:pt>
                <c:pt idx="18">
                  <c:v>6.030643788431183</c:v>
                </c:pt>
                <c:pt idx="19">
                  <c:v>5.9828177014746586</c:v>
                </c:pt>
                <c:pt idx="20">
                  <c:v>5.9826709907320597</c:v>
                </c:pt>
                <c:pt idx="21">
                  <c:v>5.9935312891721573</c:v>
                </c:pt>
                <c:pt idx="22">
                  <c:v>5.7045833333333347</c:v>
                </c:pt>
                <c:pt idx="23">
                  <c:v>5.4083555555555556</c:v>
                </c:pt>
                <c:pt idx="24">
                  <c:v>5.6915111111111107</c:v>
                </c:pt>
                <c:pt idx="25">
                  <c:v>5.9271122599996717</c:v>
                </c:pt>
                <c:pt idx="26">
                  <c:v>6.0389365500218872</c:v>
                </c:pt>
                <c:pt idx="27">
                  <c:v>6.0262835245644384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9-4026-9F3E-CB2BEBFF8ED3}"/>
            </c:ext>
          </c:extLst>
        </c:ser>
        <c:ser>
          <c:idx val="0"/>
          <c:order val="2"/>
          <c:tx>
            <c:strRef>
              <c:f>Kapitaldienstanteil!$A$36</c:f>
              <c:strCache>
                <c:ptCount val="1"/>
                <c:pt idx="0">
                  <c:v>Basel-Stadt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Kapitaldienstanteil!$C$2:$AD$2</c:f>
              <c:numCache>
                <c:formatCode>General</c:formatCode>
                <c:ptCount val="2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</c:numCache>
            </c:numRef>
          </c:cat>
          <c:val>
            <c:numRef>
              <c:f>Kapitaldienstanteil!$C$36:$AD$36</c:f>
              <c:numCache>
                <c:formatCode>#,##0.0</c:formatCode>
                <c:ptCount val="28"/>
                <c:pt idx="0">
                  <c:v>5.2</c:v>
                </c:pt>
                <c:pt idx="1">
                  <c:v>3.8</c:v>
                </c:pt>
                <c:pt idx="2">
                  <c:v>1.9</c:v>
                </c:pt>
                <c:pt idx="3">
                  <c:v>2.7</c:v>
                </c:pt>
                <c:pt idx="4">
                  <c:v>3.8</c:v>
                </c:pt>
                <c:pt idx="5">
                  <c:v>5.4</c:v>
                </c:pt>
                <c:pt idx="6">
                  <c:v>7.3</c:v>
                </c:pt>
                <c:pt idx="7">
                  <c:v>8.4</c:v>
                </c:pt>
                <c:pt idx="8">
                  <c:v>6.7</c:v>
                </c:pt>
                <c:pt idx="9">
                  <c:v>7.1</c:v>
                </c:pt>
                <c:pt idx="10">
                  <c:v>6.2</c:v>
                </c:pt>
                <c:pt idx="11">
                  <c:v>6.5</c:v>
                </c:pt>
                <c:pt idx="12">
                  <c:v>6.5</c:v>
                </c:pt>
                <c:pt idx="13">
                  <c:v>10.3</c:v>
                </c:pt>
                <c:pt idx="14">
                  <c:v>4.9000000000000004</c:v>
                </c:pt>
                <c:pt idx="15">
                  <c:v>2.9</c:v>
                </c:pt>
                <c:pt idx="16">
                  <c:v>0.8</c:v>
                </c:pt>
                <c:pt idx="17">
                  <c:v>0.4</c:v>
                </c:pt>
                <c:pt idx="18">
                  <c:v>1.7</c:v>
                </c:pt>
                <c:pt idx="19">
                  <c:v>1.9</c:v>
                </c:pt>
                <c:pt idx="20">
                  <c:v>1</c:v>
                </c:pt>
                <c:pt idx="21">
                  <c:v>-3.3</c:v>
                </c:pt>
                <c:pt idx="22">
                  <c:v>-2.8</c:v>
                </c:pt>
                <c:pt idx="23">
                  <c:v>-4.5</c:v>
                </c:pt>
                <c:pt idx="24">
                  <c:v>-5.4</c:v>
                </c:pt>
                <c:pt idx="25">
                  <c:v>-2.4</c:v>
                </c:pt>
                <c:pt idx="26">
                  <c:v>-2.2999999999999998</c:v>
                </c:pt>
                <c:pt idx="27">
                  <c:v>-4.4000000000000004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E9-4026-9F3E-CB2BEBFF8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91104"/>
        <c:axId val="111393024"/>
      </c:lineChart>
      <c:catAx>
        <c:axId val="1113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393024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1391104"/>
        <c:crosses val="autoZero"/>
        <c:crossBetween val="between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243044040663606"/>
          <c:y val="0.92683022934475767"/>
          <c:w val="0.47372775756944391"/>
          <c:h val="5.32151239281487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Bruttoverschuldungsanteil</a:t>
            </a:r>
          </a:p>
        </c:rich>
      </c:tx>
      <c:layout>
        <c:manualLayout>
          <c:xMode val="edge"/>
          <c:yMode val="edge"/>
          <c:x val="0.41220164430298767"/>
          <c:y val="3.54768374356228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13009985123116E-2"/>
          <c:y val="0.17073189216226553"/>
          <c:w val="0.93487344069563871"/>
          <c:h val="0.65853729834016683"/>
        </c:manualLayout>
      </c:layout>
      <c:lineChart>
        <c:grouping val="standard"/>
        <c:varyColors val="0"/>
        <c:ser>
          <c:idx val="1"/>
          <c:order val="0"/>
          <c:tx>
            <c:strRef>
              <c:f>Bruttoverschuldungsanteil!$A$32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Bruttoverschuldungsanteil!$C$32:$T$32</c:f>
              <c:numCache>
                <c:formatCode>0.0</c:formatCode>
                <c:ptCount val="18"/>
                <c:pt idx="0">
                  <c:v>129.19999999999999</c:v>
                </c:pt>
                <c:pt idx="1">
                  <c:v>121.44999999999999</c:v>
                </c:pt>
                <c:pt idx="2">
                  <c:v>126.25</c:v>
                </c:pt>
                <c:pt idx="3">
                  <c:v>130</c:v>
                </c:pt>
                <c:pt idx="4">
                  <c:v>108.3</c:v>
                </c:pt>
                <c:pt idx="5">
                  <c:v>94.96</c:v>
                </c:pt>
                <c:pt idx="6">
                  <c:v>90.2</c:v>
                </c:pt>
                <c:pt idx="7">
                  <c:v>88.22</c:v>
                </c:pt>
                <c:pt idx="8">
                  <c:v>88.5</c:v>
                </c:pt>
                <c:pt idx="9">
                  <c:v>89.9</c:v>
                </c:pt>
                <c:pt idx="10">
                  <c:v>89.11</c:v>
                </c:pt>
                <c:pt idx="11">
                  <c:v>90.35</c:v>
                </c:pt>
                <c:pt idx="12">
                  <c:v>78.06</c:v>
                </c:pt>
                <c:pt idx="13">
                  <c:v>69.599999999999994</c:v>
                </c:pt>
                <c:pt idx="14">
                  <c:v>79.2</c:v>
                </c:pt>
                <c:pt idx="15">
                  <c:v>82.9</c:v>
                </c:pt>
                <c:pt idx="16">
                  <c:v>84.8</c:v>
                </c:pt>
                <c:pt idx="17">
                  <c:v>81.555000000000007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9-4F27-980E-D856EAC6658F}"/>
            </c:ext>
          </c:extLst>
        </c:ser>
        <c:ser>
          <c:idx val="2"/>
          <c:order val="1"/>
          <c:tx>
            <c:strRef>
              <c:f>Bruttoverschuldungsanteil!$A$34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Bruttoverschuldungsanteil!$C$34:$T$34</c:f>
              <c:numCache>
                <c:formatCode>0.0</c:formatCode>
                <c:ptCount val="18"/>
                <c:pt idx="0">
                  <c:v>125.8</c:v>
                </c:pt>
                <c:pt idx="1">
                  <c:v>120.77499999999999</c:v>
                </c:pt>
                <c:pt idx="2">
                  <c:v>120.88894832041319</c:v>
                </c:pt>
                <c:pt idx="3">
                  <c:v>122.72821277849543</c:v>
                </c:pt>
                <c:pt idx="4">
                  <c:v>111.08719762674775</c:v>
                </c:pt>
                <c:pt idx="5">
                  <c:v>100.3073788431977</c:v>
                </c:pt>
                <c:pt idx="6">
                  <c:v>94.910860084024279</c:v>
                </c:pt>
                <c:pt idx="7">
                  <c:v>94.453434924465711</c:v>
                </c:pt>
                <c:pt idx="8">
                  <c:v>91.058120182062538</c:v>
                </c:pt>
                <c:pt idx="9">
                  <c:v>89.804595623436995</c:v>
                </c:pt>
                <c:pt idx="10">
                  <c:v>88.688913466196496</c:v>
                </c:pt>
                <c:pt idx="11">
                  <c:v>90.167379030181763</c:v>
                </c:pt>
                <c:pt idx="12">
                  <c:v>87.5870527855418</c:v>
                </c:pt>
                <c:pt idx="13">
                  <c:v>88.39765486774013</c:v>
                </c:pt>
                <c:pt idx="14">
                  <c:v>91.977129740156272</c:v>
                </c:pt>
                <c:pt idx="15">
                  <c:v>93.027271379046709</c:v>
                </c:pt>
                <c:pt idx="16">
                  <c:v>92.448024806164256</c:v>
                </c:pt>
                <c:pt idx="17">
                  <c:v>90.303540378339022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9-4F27-980E-D856EAC6658F}"/>
            </c:ext>
          </c:extLst>
        </c:ser>
        <c:ser>
          <c:idx val="0"/>
          <c:order val="2"/>
          <c:tx>
            <c:strRef>
              <c:f>Bruttoverschuldungsanteil!$A$36</c:f>
              <c:strCache>
                <c:ptCount val="1"/>
                <c:pt idx="0">
                  <c:v>Appenzell I. Rh.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Bruttoverschuldungsanteil!$C$2:$T$2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Bruttoverschuldungsanteil!$C$36:$T$36</c:f>
              <c:numCache>
                <c:formatCode>#,##0.0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130</c:v>
                </c:pt>
                <c:pt idx="3">
                  <c:v>142</c:v>
                </c:pt>
                <c:pt idx="4">
                  <c:v>53</c:v>
                </c:pt>
                <c:pt idx="5">
                  <c:v>50</c:v>
                </c:pt>
                <c:pt idx="6">
                  <c:v>40.67</c:v>
                </c:pt>
                <c:pt idx="7">
                  <c:v>39.6</c:v>
                </c:pt>
                <c:pt idx="8">
                  <c:v>25.05</c:v>
                </c:pt>
                <c:pt idx="9">
                  <c:v>25.45</c:v>
                </c:pt>
                <c:pt idx="10">
                  <c:v>22.68</c:v>
                </c:pt>
                <c:pt idx="11">
                  <c:v>20.6</c:v>
                </c:pt>
                <c:pt idx="12">
                  <c:v>24.41</c:v>
                </c:pt>
                <c:pt idx="13">
                  <c:v>44.84</c:v>
                </c:pt>
                <c:pt idx="14">
                  <c:v>41.7</c:v>
                </c:pt>
                <c:pt idx="15">
                  <c:v>36.06</c:v>
                </c:pt>
                <c:pt idx="16">
                  <c:v>41.11</c:v>
                </c:pt>
                <c:pt idx="17">
                  <c:v>40.270000000000003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9-4F27-980E-D856EAC66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6304"/>
        <c:axId val="114788224"/>
      </c:lineChart>
      <c:catAx>
        <c:axId val="1147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78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7863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59318637274551"/>
          <c:y val="0.92443438635762654"/>
          <c:w val="0.44589178356713427"/>
          <c:h val="5.28967905000276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Investitionsanteil</a:t>
            </a:r>
          </a:p>
        </c:rich>
      </c:tx>
      <c:layout>
        <c:manualLayout>
          <c:xMode val="edge"/>
          <c:yMode val="edge"/>
          <c:x val="0.44566958029328901"/>
          <c:y val="3.5242436800663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307115752434712E-2"/>
          <c:y val="0.16960398025574608"/>
          <c:w val="0.94330772129848683"/>
          <c:h val="0.66079472826914076"/>
        </c:manualLayout>
      </c:layout>
      <c:lineChart>
        <c:grouping val="standard"/>
        <c:varyColors val="0"/>
        <c:ser>
          <c:idx val="1"/>
          <c:order val="0"/>
          <c:tx>
            <c:strRef>
              <c:f>Investitionsanteil!$A$32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Investitionsanteil!$C$32:$T$32</c:f>
              <c:numCache>
                <c:formatCode>0.0</c:formatCode>
                <c:ptCount val="18"/>
                <c:pt idx="0">
                  <c:v>13.8</c:v>
                </c:pt>
                <c:pt idx="1">
                  <c:v>15.1</c:v>
                </c:pt>
                <c:pt idx="2">
                  <c:v>12.65</c:v>
                </c:pt>
                <c:pt idx="3">
                  <c:v>13.620000000000001</c:v>
                </c:pt>
                <c:pt idx="4">
                  <c:v>14.5</c:v>
                </c:pt>
                <c:pt idx="5">
                  <c:v>13.4</c:v>
                </c:pt>
                <c:pt idx="6">
                  <c:v>15</c:v>
                </c:pt>
                <c:pt idx="7">
                  <c:v>14</c:v>
                </c:pt>
                <c:pt idx="8">
                  <c:v>13.7</c:v>
                </c:pt>
                <c:pt idx="9">
                  <c:v>13.3</c:v>
                </c:pt>
                <c:pt idx="10">
                  <c:v>13.100000000000001</c:v>
                </c:pt>
                <c:pt idx="11">
                  <c:v>13.55</c:v>
                </c:pt>
                <c:pt idx="12">
                  <c:v>14.8</c:v>
                </c:pt>
                <c:pt idx="13">
                  <c:v>15.2</c:v>
                </c:pt>
                <c:pt idx="14">
                  <c:v>13.3</c:v>
                </c:pt>
                <c:pt idx="15">
                  <c:v>14.617272727272727</c:v>
                </c:pt>
                <c:pt idx="16">
                  <c:v>14.111275625352484</c:v>
                </c:pt>
                <c:pt idx="17">
                  <c:v>14.45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89-4370-A54F-593ABAB75AE2}"/>
            </c:ext>
          </c:extLst>
        </c:ser>
        <c:ser>
          <c:idx val="0"/>
          <c:order val="1"/>
          <c:tx>
            <c:strRef>
              <c:f>Investitionsanteil!$A$34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Investitionsanteil!$C$34:$T$34</c:f>
              <c:numCache>
                <c:formatCode>0.0</c:formatCode>
                <c:ptCount val="18"/>
                <c:pt idx="0">
                  <c:v>14.325000000000001</c:v>
                </c:pt>
                <c:pt idx="1">
                  <c:v>15.5</c:v>
                </c:pt>
                <c:pt idx="2">
                  <c:v>14.762963305614599</c:v>
                </c:pt>
                <c:pt idx="3">
                  <c:v>14.838341950761992</c:v>
                </c:pt>
                <c:pt idx="4">
                  <c:v>14.826775305214344</c:v>
                </c:pt>
                <c:pt idx="5">
                  <c:v>14.936103723850485</c:v>
                </c:pt>
                <c:pt idx="6">
                  <c:v>15.524024692205121</c:v>
                </c:pt>
                <c:pt idx="7">
                  <c:v>15.292608695652172</c:v>
                </c:pt>
                <c:pt idx="8">
                  <c:v>14.722266597319019</c:v>
                </c:pt>
                <c:pt idx="9">
                  <c:v>14.574005727753805</c:v>
                </c:pt>
                <c:pt idx="10">
                  <c:v>14.68241718874067</c:v>
                </c:pt>
                <c:pt idx="11">
                  <c:v>14.268917571134963</c:v>
                </c:pt>
                <c:pt idx="12">
                  <c:v>15.379667785131252</c:v>
                </c:pt>
                <c:pt idx="13">
                  <c:v>15.135871212121209</c:v>
                </c:pt>
                <c:pt idx="14">
                  <c:v>14.518977272727271</c:v>
                </c:pt>
                <c:pt idx="15">
                  <c:v>14.7711834810393</c:v>
                </c:pt>
                <c:pt idx="16">
                  <c:v>14.741720923154299</c:v>
                </c:pt>
                <c:pt idx="17">
                  <c:v>15.236026414010171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89-4370-A54F-593ABAB75AE2}"/>
            </c:ext>
          </c:extLst>
        </c:ser>
        <c:ser>
          <c:idx val="3"/>
          <c:order val="2"/>
          <c:tx>
            <c:strRef>
              <c:f>Investitionsanteil!$A$36</c:f>
              <c:strCache>
                <c:ptCount val="1"/>
                <c:pt idx="0">
                  <c:v>Nidwalden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Investitionsanteil!$C$2:$T$2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Investitionsanteil!$C$36:$T$36</c:f>
              <c:numCache>
                <c:formatCode>#,##0.0</c:formatCode>
                <c:ptCount val="18"/>
                <c:pt idx="0">
                  <c:v>0</c:v>
                </c:pt>
                <c:pt idx="1">
                  <c:v>16.100000000000001</c:v>
                </c:pt>
                <c:pt idx="2">
                  <c:v>19.600000000000001</c:v>
                </c:pt>
                <c:pt idx="3">
                  <c:v>22.5</c:v>
                </c:pt>
                <c:pt idx="4">
                  <c:v>29.2</c:v>
                </c:pt>
                <c:pt idx="5">
                  <c:v>34.729999999999997</c:v>
                </c:pt>
                <c:pt idx="6">
                  <c:v>21</c:v>
                </c:pt>
                <c:pt idx="7">
                  <c:v>19.13</c:v>
                </c:pt>
                <c:pt idx="8">
                  <c:v>18.600000000000001</c:v>
                </c:pt>
                <c:pt idx="9">
                  <c:v>20.6</c:v>
                </c:pt>
                <c:pt idx="10">
                  <c:v>10.4</c:v>
                </c:pt>
                <c:pt idx="11">
                  <c:v>13</c:v>
                </c:pt>
                <c:pt idx="12">
                  <c:v>19.100000000000001</c:v>
                </c:pt>
                <c:pt idx="13">
                  <c:v>15.3</c:v>
                </c:pt>
                <c:pt idx="14">
                  <c:v>17.100000000000001</c:v>
                </c:pt>
                <c:pt idx="15">
                  <c:v>19.5</c:v>
                </c:pt>
                <c:pt idx="16">
                  <c:v>24.6</c:v>
                </c:pt>
                <c:pt idx="17">
                  <c:v>24.4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9-4370-A54F-593ABAB75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6624"/>
        <c:axId val="114828800"/>
      </c:lineChart>
      <c:catAx>
        <c:axId val="1148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2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482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966053437476178"/>
          <c:y val="0.92500112915176902"/>
          <c:w val="0.37190115994924383"/>
          <c:h val="5.2500064086992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Nettoschuld pro Einwohner</a:t>
            </a:r>
          </a:p>
        </c:rich>
      </c:tx>
      <c:layout>
        <c:manualLayout>
          <c:xMode val="edge"/>
          <c:yMode val="edge"/>
          <c:x val="0.40905358100955613"/>
          <c:y val="3.539825109800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0577140515918E-2"/>
          <c:y val="0.17035425834333034"/>
          <c:w val="0.93580265717485234"/>
          <c:h val="0.6592931037183436"/>
        </c:manualLayout>
      </c:layout>
      <c:lineChart>
        <c:grouping val="standard"/>
        <c:varyColors val="0"/>
        <c:ser>
          <c:idx val="1"/>
          <c:order val="0"/>
          <c:tx>
            <c:strRef>
              <c:f>'Nettoschuld je Einwohner'!$A$32</c:f>
              <c:strCache>
                <c:ptCount val="1"/>
                <c:pt idx="0">
                  <c:v>Medianwert CH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Einwohner'!$B$32:$AD$32</c:f>
              <c:numCache>
                <c:formatCode>#,##0</c:formatCode>
                <c:ptCount val="29"/>
                <c:pt idx="0">
                  <c:v>2580</c:v>
                </c:pt>
                <c:pt idx="1">
                  <c:v>3103.5</c:v>
                </c:pt>
                <c:pt idx="2">
                  <c:v>3220</c:v>
                </c:pt>
                <c:pt idx="3">
                  <c:v>3199</c:v>
                </c:pt>
                <c:pt idx="4">
                  <c:v>3433</c:v>
                </c:pt>
                <c:pt idx="5">
                  <c:v>3553</c:v>
                </c:pt>
                <c:pt idx="6">
                  <c:v>3453.5</c:v>
                </c:pt>
                <c:pt idx="7">
                  <c:v>3630</c:v>
                </c:pt>
                <c:pt idx="8">
                  <c:v>3302</c:v>
                </c:pt>
                <c:pt idx="9">
                  <c:v>2542</c:v>
                </c:pt>
                <c:pt idx="10">
                  <c:v>2505</c:v>
                </c:pt>
                <c:pt idx="11">
                  <c:v>2134</c:v>
                </c:pt>
                <c:pt idx="12">
                  <c:v>2316</c:v>
                </c:pt>
                <c:pt idx="13">
                  <c:v>1974</c:v>
                </c:pt>
                <c:pt idx="14">
                  <c:v>1858</c:v>
                </c:pt>
                <c:pt idx="15">
                  <c:v>1744.5</c:v>
                </c:pt>
                <c:pt idx="16">
                  <c:v>1520</c:v>
                </c:pt>
                <c:pt idx="17">
                  <c:v>1660</c:v>
                </c:pt>
                <c:pt idx="18">
                  <c:v>1426</c:v>
                </c:pt>
                <c:pt idx="19">
                  <c:v>1388.8</c:v>
                </c:pt>
                <c:pt idx="20">
                  <c:v>1091</c:v>
                </c:pt>
                <c:pt idx="21">
                  <c:v>1157.645</c:v>
                </c:pt>
                <c:pt idx="22">
                  <c:v>1313</c:v>
                </c:pt>
                <c:pt idx="23">
                  <c:v>1412.4349999999999</c:v>
                </c:pt>
                <c:pt idx="24">
                  <c:v>992</c:v>
                </c:pt>
                <c:pt idx="25">
                  <c:v>679</c:v>
                </c:pt>
                <c:pt idx="26">
                  <c:v>456.29089768944459</c:v>
                </c:pt>
                <c:pt idx="27">
                  <c:v>191</c:v>
                </c:pt>
                <c:pt idx="28">
                  <c:v>-215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D-4516-B1E3-E85F12375A55}"/>
            </c:ext>
          </c:extLst>
        </c:ser>
        <c:ser>
          <c:idx val="2"/>
          <c:order val="1"/>
          <c:tx>
            <c:strRef>
              <c:f>'Nettoschuld je Einwohner'!$A$34</c:f>
              <c:strCache>
                <c:ptCount val="1"/>
                <c:pt idx="0">
                  <c:v>Mittelwert CH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Einwohner'!$B$34:$AD$34</c:f>
              <c:numCache>
                <c:formatCode>#,##0</c:formatCode>
                <c:ptCount val="29"/>
                <c:pt idx="0">
                  <c:v>2501.2307692307691</c:v>
                </c:pt>
                <c:pt idx="1">
                  <c:v>3322.3888888888887</c:v>
                </c:pt>
                <c:pt idx="2">
                  <c:v>3589</c:v>
                </c:pt>
                <c:pt idx="3">
                  <c:v>3514.6190476190477</c:v>
                </c:pt>
                <c:pt idx="4">
                  <c:v>3736.5</c:v>
                </c:pt>
                <c:pt idx="5">
                  <c:v>3837.3333333333335</c:v>
                </c:pt>
                <c:pt idx="6">
                  <c:v>3876.5454545454545</c:v>
                </c:pt>
                <c:pt idx="7">
                  <c:v>3856.1304347826085</c:v>
                </c:pt>
                <c:pt idx="8">
                  <c:v>3847.7391304347825</c:v>
                </c:pt>
                <c:pt idx="9">
                  <c:v>3524.64</c:v>
                </c:pt>
                <c:pt idx="10">
                  <c:v>3428.8</c:v>
                </c:pt>
                <c:pt idx="11">
                  <c:v>3290.4</c:v>
                </c:pt>
                <c:pt idx="12">
                  <c:v>3215.6</c:v>
                </c:pt>
                <c:pt idx="13">
                  <c:v>3090.3253222357475</c:v>
                </c:pt>
                <c:pt idx="14">
                  <c:v>2756.3510875925499</c:v>
                </c:pt>
                <c:pt idx="15">
                  <c:v>2416.4263543030652</c:v>
                </c:pt>
                <c:pt idx="16">
                  <c:v>2070.5208579484311</c:v>
                </c:pt>
                <c:pt idx="17">
                  <c:v>1907.634047160821</c:v>
                </c:pt>
                <c:pt idx="18">
                  <c:v>1780.5296000000003</c:v>
                </c:pt>
                <c:pt idx="19">
                  <c:v>1427.3267999999998</c:v>
                </c:pt>
                <c:pt idx="20">
                  <c:v>1302.4046153846152</c:v>
                </c:pt>
                <c:pt idx="21">
                  <c:v>1326.0710652252956</c:v>
                </c:pt>
                <c:pt idx="22">
                  <c:v>1328.5968089548853</c:v>
                </c:pt>
                <c:pt idx="23">
                  <c:v>1147.2911538461537</c:v>
                </c:pt>
                <c:pt idx="24">
                  <c:v>819.29153846153849</c:v>
                </c:pt>
                <c:pt idx="25">
                  <c:v>729.35692307692318</c:v>
                </c:pt>
                <c:pt idx="26">
                  <c:v>671.32506905303421</c:v>
                </c:pt>
                <c:pt idx="27">
                  <c:v>232.48340084083901</c:v>
                </c:pt>
                <c:pt idx="28">
                  <c:v>-106.60908235753833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D-4516-B1E3-E85F12375A55}"/>
            </c:ext>
          </c:extLst>
        </c:ser>
        <c:ser>
          <c:idx val="0"/>
          <c:order val="2"/>
          <c:tx>
            <c:strRef>
              <c:f>'Nettoschuld je Einwohner'!$A$36</c:f>
              <c:strCache>
                <c:ptCount val="1"/>
                <c:pt idx="0">
                  <c:v>Genève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'Nettoschuld je Einwohner'!$B$2:$AD$2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numCache>
            </c:numRef>
          </c:cat>
          <c:val>
            <c:numRef>
              <c:f>'Nettoschuld je Einwohner'!$B$36:$AD$36</c:f>
              <c:numCache>
                <c:formatCode>#,##0</c:formatCode>
                <c:ptCount val="29"/>
                <c:pt idx="0">
                  <c:v>995</c:v>
                </c:pt>
                <c:pt idx="1">
                  <c:v>1045</c:v>
                </c:pt>
                <c:pt idx="2">
                  <c:v>1102</c:v>
                </c:pt>
                <c:pt idx="3">
                  <c:v>1443</c:v>
                </c:pt>
                <c:pt idx="4">
                  <c:v>1678</c:v>
                </c:pt>
                <c:pt idx="5">
                  <c:v>1716</c:v>
                </c:pt>
                <c:pt idx="6">
                  <c:v>1841</c:v>
                </c:pt>
                <c:pt idx="7">
                  <c:v>1819</c:v>
                </c:pt>
                <c:pt idx="8">
                  <c:v>1544</c:v>
                </c:pt>
                <c:pt idx="9">
                  <c:v>1305</c:v>
                </c:pt>
                <c:pt idx="10">
                  <c:v>977</c:v>
                </c:pt>
                <c:pt idx="11">
                  <c:v>703</c:v>
                </c:pt>
                <c:pt idx="12">
                  <c:v>937</c:v>
                </c:pt>
                <c:pt idx="13">
                  <c:v>895</c:v>
                </c:pt>
                <c:pt idx="14">
                  <c:v>958</c:v>
                </c:pt>
                <c:pt idx="15">
                  <c:v>694</c:v>
                </c:pt>
                <c:pt idx="16">
                  <c:v>247</c:v>
                </c:pt>
                <c:pt idx="17">
                  <c:v>-351</c:v>
                </c:pt>
                <c:pt idx="18">
                  <c:v>-801.9</c:v>
                </c:pt>
                <c:pt idx="19">
                  <c:v>-963.2</c:v>
                </c:pt>
                <c:pt idx="20">
                  <c:v>-925.9</c:v>
                </c:pt>
                <c:pt idx="21">
                  <c:v>-780.6</c:v>
                </c:pt>
                <c:pt idx="22">
                  <c:v>-705.74</c:v>
                </c:pt>
                <c:pt idx="23">
                  <c:v>-947</c:v>
                </c:pt>
                <c:pt idx="24">
                  <c:v>-1049</c:v>
                </c:pt>
                <c:pt idx="25">
                  <c:v>-1118</c:v>
                </c:pt>
                <c:pt idx="26">
                  <c:v>-1260</c:v>
                </c:pt>
                <c:pt idx="27">
                  <c:v>-7317.9</c:v>
                </c:pt>
                <c:pt idx="28">
                  <c:v>-7107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D-4516-B1E3-E85F12375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0544"/>
        <c:axId val="115422720"/>
      </c:lineChart>
      <c:catAx>
        <c:axId val="115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42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542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934165687852556"/>
          <c:y val="0.92699270631372077"/>
          <c:w val="0.40493832746044867"/>
          <c:h val="5.30975085400756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30480</xdr:rowOff>
    </xdr:from>
    <xdr:to>
      <xdr:col>7</xdr:col>
      <xdr:colOff>563880</xdr:colOff>
      <xdr:row>5</xdr:row>
      <xdr:rowOff>30480</xdr:rowOff>
    </xdr:to>
    <xdr:sp macro="" textlink="">
      <xdr:nvSpPr>
        <xdr:cNvPr id="9218" name="Rectangle 2"/>
        <xdr:cNvSpPr>
          <a:spLocks noChangeArrowheads="1"/>
        </xdr:cNvSpPr>
      </xdr:nvSpPr>
      <xdr:spPr bwMode="auto">
        <a:xfrm>
          <a:off x="76200" y="198120"/>
          <a:ext cx="5920740" cy="67056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KONFERENZ DER KANTONALEN AUFSICHTSSTELLEN ÜBER DIE GEMEINDEFINANZEN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CONFERENCE DES AUTORITES CANTONALES DE SURVEILLANCE DES FINANCES COMMUNALES</a:t>
          </a:r>
        </a:p>
        <a:p>
          <a:pPr algn="l" rtl="0"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DELLE AUTORITÀ DI VIGILANZA SULLE FINANZE DEI COMUNI</a:t>
          </a:r>
        </a:p>
        <a:p>
          <a:pPr algn="l" rtl="0">
            <a:lnSpc>
              <a:spcPts val="900"/>
            </a:lnSpc>
            <a:defRPr sz="1000"/>
          </a:pPr>
          <a:r>
            <a:rPr lang="de-CH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CONFERENZA DA LAS AUTORITADS DA SURVEGLIANZA CHANTUNALAS SUR LAS FINANZAS COMMUNALAS</a:t>
          </a:r>
        </a:p>
        <a:p>
          <a:pPr algn="l" rtl="0">
            <a:lnSpc>
              <a:spcPts val="1100"/>
            </a:lnSpc>
            <a:defRPr sz="1000"/>
          </a:pPr>
          <a:endParaRPr lang="de-CH"/>
        </a:p>
      </xdr:txBody>
    </xdr:sp>
    <xdr:clientData/>
  </xdr:twoCellAnchor>
  <xdr:twoCellAnchor>
    <xdr:from>
      <xdr:col>0</xdr:col>
      <xdr:colOff>104775</xdr:colOff>
      <xdr:row>7</xdr:row>
      <xdr:rowOff>38100</xdr:rowOff>
    </xdr:from>
    <xdr:to>
      <xdr:col>3</xdr:col>
      <xdr:colOff>762000</xdr:colOff>
      <xdr:row>16</xdr:row>
      <xdr:rowOff>57150</xdr:rowOff>
    </xdr:to>
    <xdr:pic>
      <xdr:nvPicPr>
        <xdr:cNvPr id="10242" name="Picture 3" descr="KKA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171575"/>
          <a:ext cx="29432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142875</xdr:rowOff>
    </xdr:from>
    <xdr:to>
      <xdr:col>6</xdr:col>
      <xdr:colOff>323850</xdr:colOff>
      <xdr:row>36</xdr:row>
      <xdr:rowOff>57150</xdr:rowOff>
    </xdr:to>
    <xdr:pic>
      <xdr:nvPicPr>
        <xdr:cNvPr id="10243" name="Picture 4" descr="LOGO-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3543300"/>
          <a:ext cx="4133850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171450</xdr:rowOff>
    </xdr:from>
    <xdr:to>
      <xdr:col>18</xdr:col>
      <xdr:colOff>428625</xdr:colOff>
      <xdr:row>73</xdr:row>
      <xdr:rowOff>9525</xdr:rowOff>
    </xdr:to>
    <xdr:graphicFrame macro="">
      <xdr:nvGraphicFramePr>
        <xdr:cNvPr id="3118" name="Diagram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3116" name="Group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95250</xdr:rowOff>
    </xdr:from>
    <xdr:to>
      <xdr:col>18</xdr:col>
      <xdr:colOff>447675</xdr:colOff>
      <xdr:row>72</xdr:row>
      <xdr:rowOff>57150</xdr:rowOff>
    </xdr:to>
    <xdr:graphicFrame macro="">
      <xdr:nvGraphicFramePr>
        <xdr:cNvPr id="4141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9525</xdr:rowOff>
    </xdr:from>
    <xdr:to>
      <xdr:col>30</xdr:col>
      <xdr:colOff>66675</xdr:colOff>
      <xdr:row>73</xdr:row>
      <xdr:rowOff>95250</xdr:rowOff>
    </xdr:to>
    <xdr:graphicFrame macro="">
      <xdr:nvGraphicFramePr>
        <xdr:cNvPr id="5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5164" name="Group Box 44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19050</xdr:rowOff>
    </xdr:from>
    <xdr:to>
      <xdr:col>19</xdr:col>
      <xdr:colOff>0</xdr:colOff>
      <xdr:row>73</xdr:row>
      <xdr:rowOff>85725</xdr:rowOff>
    </xdr:to>
    <xdr:graphicFrame macro="">
      <xdr:nvGraphicFramePr>
        <xdr:cNvPr id="618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6187" name="Group Box 43" hidden="1">
              <a:extLst>
                <a:ext uri="{63B3BB69-23CF-44E3-9099-C40C66FF867C}">
                  <a14:compatExt spid="_x0000_s6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19050</xdr:rowOff>
    </xdr:from>
    <xdr:to>
      <xdr:col>27</xdr:col>
      <xdr:colOff>428625</xdr:colOff>
      <xdr:row>74</xdr:row>
      <xdr:rowOff>85725</xdr:rowOff>
    </xdr:to>
    <xdr:graphicFrame macro="">
      <xdr:nvGraphicFramePr>
        <xdr:cNvPr id="7204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95250</xdr:rowOff>
        </xdr:from>
        <xdr:to>
          <xdr:col>2</xdr:col>
          <xdr:colOff>200025</xdr:colOff>
          <xdr:row>36</xdr:row>
          <xdr:rowOff>76200</xdr:rowOff>
        </xdr:to>
        <xdr:sp macro="" textlink="">
          <xdr:nvSpPr>
            <xdr:cNvPr id="7201" name="Group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47</xdr:row>
      <xdr:rowOff>0</xdr:rowOff>
    </xdr:from>
    <xdr:to>
      <xdr:col>29</xdr:col>
      <xdr:colOff>419100</xdr:colOff>
      <xdr:row>73</xdr:row>
      <xdr:rowOff>95250</xdr:rowOff>
    </xdr:to>
    <xdr:graphicFrame macro="">
      <xdr:nvGraphicFramePr>
        <xdr:cNvPr id="821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8215" name="Group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2</xdr:col>
          <xdr:colOff>200025</xdr:colOff>
          <xdr:row>36</xdr:row>
          <xdr:rowOff>95250</xdr:rowOff>
        </xdr:to>
        <xdr:sp macro="" textlink="">
          <xdr:nvSpPr>
            <xdr:cNvPr id="8216" name="Group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48</xdr:row>
      <xdr:rowOff>19050</xdr:rowOff>
    </xdr:from>
    <xdr:to>
      <xdr:col>18</xdr:col>
      <xdr:colOff>447675</xdr:colOff>
      <xdr:row>74</xdr:row>
      <xdr:rowOff>95250</xdr:rowOff>
    </xdr:to>
    <xdr:graphicFrame macro="">
      <xdr:nvGraphicFramePr>
        <xdr:cNvPr id="10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34</xdr:row>
          <xdr:rowOff>123825</xdr:rowOff>
        </xdr:from>
        <xdr:to>
          <xdr:col>1</xdr:col>
          <xdr:colOff>200025</xdr:colOff>
          <xdr:row>36</xdr:row>
          <xdr:rowOff>95250</xdr:rowOff>
        </xdr:to>
        <xdr:sp macro="" textlink="">
          <xdr:nvSpPr>
            <xdr:cNvPr id="1068" name="Group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Grafik: Kanton wählen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34%20-%20Jahreszahlen%20aller%20Kantone_Eing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ue Angaben"/>
      <sheetName val="Résumé Eingang"/>
      <sheetName val="Basis Versand"/>
      <sheetName val="Versand Kantone"/>
      <sheetName val="envoi aux cantons"/>
      <sheetName val="Selbstfinanzierungsgrad"/>
      <sheetName val="Selbstfinanzierungsanteil"/>
      <sheetName val="Zinsbelastungsanteil"/>
      <sheetName val="Kapitaldienstanteil"/>
      <sheetName val="Bruttoverschuldungsanteil"/>
      <sheetName val="Investitionsanteil"/>
      <sheetName val="Nettoschuld je Einw"/>
      <sheetName val="Anleitung Versand"/>
      <sheetName val="Anleitung Eingang"/>
      <sheetName val="Feuil1"/>
    </sheetNames>
    <sheetDataSet>
      <sheetData sheetId="0"/>
      <sheetData sheetId="1">
        <row r="3">
          <cell r="D3">
            <v>60.5</v>
          </cell>
          <cell r="E3">
            <v>84</v>
          </cell>
          <cell r="F3">
            <v>125.4</v>
          </cell>
          <cell r="G3">
            <v>121.29</v>
          </cell>
          <cell r="I3">
            <v>8.5</v>
          </cell>
          <cell r="J3">
            <v>10.8</v>
          </cell>
          <cell r="K3">
            <v>14.8</v>
          </cell>
          <cell r="L3">
            <v>14.14</v>
          </cell>
          <cell r="N3">
            <v>0.2</v>
          </cell>
          <cell r="O3">
            <v>0</v>
          </cell>
          <cell r="P3">
            <v>0.2</v>
          </cell>
          <cell r="Q3">
            <v>-0.14000000000000001</v>
          </cell>
          <cell r="S3">
            <v>7.9</v>
          </cell>
          <cell r="T3">
            <v>7.9</v>
          </cell>
          <cell r="U3">
            <v>8.1999999999999993</v>
          </cell>
          <cell r="V3">
            <v>8.09</v>
          </cell>
          <cell r="X3">
            <v>79.2</v>
          </cell>
          <cell r="Y3">
            <v>82.9</v>
          </cell>
          <cell r="Z3">
            <v>81.400000000000006</v>
          </cell>
          <cell r="AA3">
            <v>82.6</v>
          </cell>
          <cell r="AC3">
            <v>17.5</v>
          </cell>
          <cell r="AD3">
            <v>16.7</v>
          </cell>
          <cell r="AE3">
            <v>16.5</v>
          </cell>
          <cell r="AF3">
            <v>15.8</v>
          </cell>
          <cell r="AH3">
            <v>-630</v>
          </cell>
          <cell r="AI3">
            <v>-543</v>
          </cell>
          <cell r="AJ3">
            <v>-714</v>
          </cell>
          <cell r="AK3">
            <v>-809.5</v>
          </cell>
        </row>
        <row r="4">
          <cell r="D4">
            <v>100.9</v>
          </cell>
          <cell r="E4">
            <v>118.1</v>
          </cell>
          <cell r="F4">
            <v>146</v>
          </cell>
          <cell r="G4">
            <v>167.3</v>
          </cell>
          <cell r="I4">
            <v>7.9</v>
          </cell>
          <cell r="J4">
            <v>8.8000000000000007</v>
          </cell>
          <cell r="K4">
            <v>10</v>
          </cell>
          <cell r="L4">
            <v>10.199999999999999</v>
          </cell>
          <cell r="N4">
            <v>0.5</v>
          </cell>
          <cell r="O4">
            <v>0.2</v>
          </cell>
          <cell r="P4">
            <v>0.4</v>
          </cell>
          <cell r="Q4">
            <v>0.3</v>
          </cell>
          <cell r="S4">
            <v>4.9000000000000004</v>
          </cell>
          <cell r="T4">
            <v>4.5999999999999996</v>
          </cell>
          <cell r="U4">
            <v>4.5</v>
          </cell>
          <cell r="V4">
            <v>4.5</v>
          </cell>
          <cell r="X4">
            <v>72.2</v>
          </cell>
          <cell r="Y4">
            <v>72.400000000000006</v>
          </cell>
          <cell r="Z4">
            <v>70</v>
          </cell>
          <cell r="AA4">
            <v>68.2</v>
          </cell>
          <cell r="AC4">
            <v>9.1999999999999993</v>
          </cell>
          <cell r="AD4">
            <v>8.3000000000000007</v>
          </cell>
          <cell r="AE4">
            <v>7.8</v>
          </cell>
          <cell r="AF4">
            <v>6.9</v>
          </cell>
          <cell r="AH4">
            <v>1380</v>
          </cell>
          <cell r="AI4">
            <v>1277</v>
          </cell>
          <cell r="AJ4">
            <v>1071</v>
          </cell>
          <cell r="AK4">
            <v>862</v>
          </cell>
        </row>
        <row r="5">
          <cell r="D5">
            <v>67.48</v>
          </cell>
          <cell r="E5">
            <v>188.54</v>
          </cell>
          <cell r="F5">
            <v>103.45</v>
          </cell>
          <cell r="G5">
            <v>175.27</v>
          </cell>
          <cell r="I5">
            <v>7.79</v>
          </cell>
          <cell r="J5">
            <v>8.84</v>
          </cell>
          <cell r="K5">
            <v>5.64</v>
          </cell>
          <cell r="L5">
            <v>15.58</v>
          </cell>
          <cell r="N5">
            <v>-0.15</v>
          </cell>
          <cell r="O5">
            <v>-0.24</v>
          </cell>
          <cell r="P5">
            <v>-0.17</v>
          </cell>
          <cell r="Q5">
            <v>-0.1</v>
          </cell>
          <cell r="S5">
            <v>2.4</v>
          </cell>
          <cell r="T5">
            <v>2.2599999999999998</v>
          </cell>
          <cell r="U5">
            <v>3.23</v>
          </cell>
          <cell r="V5">
            <v>3.26</v>
          </cell>
          <cell r="X5">
            <v>41.7</v>
          </cell>
          <cell r="Y5">
            <v>36.06</v>
          </cell>
          <cell r="Z5">
            <v>41.11</v>
          </cell>
          <cell r="AA5">
            <v>40.270000000000003</v>
          </cell>
          <cell r="AC5">
            <v>12.83</v>
          </cell>
          <cell r="AD5">
            <v>6.29</v>
          </cell>
          <cell r="AE5">
            <v>6.52</v>
          </cell>
          <cell r="AF5">
            <v>11.3</v>
          </cell>
          <cell r="AH5">
            <v>-4410</v>
          </cell>
          <cell r="AI5">
            <v>-4714</v>
          </cell>
          <cell r="AJ5">
            <v>-4709</v>
          </cell>
          <cell r="AK5">
            <v>-5320</v>
          </cell>
        </row>
        <row r="6">
          <cell r="D6">
            <v>51.6</v>
          </cell>
          <cell r="E6">
            <v>112.5</v>
          </cell>
          <cell r="F6">
            <v>117.3</v>
          </cell>
          <cell r="G6">
            <v>178.77677003607525</v>
          </cell>
          <cell r="I6">
            <v>5.8</v>
          </cell>
          <cell r="J6">
            <v>11.2</v>
          </cell>
          <cell r="K6">
            <v>10.4</v>
          </cell>
          <cell r="L6">
            <v>12.968596971753904</v>
          </cell>
          <cell r="N6">
            <v>0</v>
          </cell>
          <cell r="O6">
            <v>-0.1</v>
          </cell>
          <cell r="P6">
            <v>-0.1</v>
          </cell>
          <cell r="Q6">
            <v>-0.16341083258897979</v>
          </cell>
          <cell r="S6">
            <v>4.4000000000000004</v>
          </cell>
          <cell r="T6">
            <v>4.4000000000000004</v>
          </cell>
          <cell r="U6">
            <v>4.2</v>
          </cell>
          <cell r="V6">
            <v>4.2447235167390618</v>
          </cell>
          <cell r="X6">
            <v>70</v>
          </cell>
          <cell r="Y6">
            <v>74.5</v>
          </cell>
          <cell r="Z6">
            <v>76.400000000000006</v>
          </cell>
          <cell r="AA6">
            <v>76.499639196304273</v>
          </cell>
          <cell r="AC6">
            <v>13.5</v>
          </cell>
          <cell r="AD6">
            <v>13</v>
          </cell>
          <cell r="AE6">
            <v>12.2</v>
          </cell>
          <cell r="AF6">
            <v>10.70351771492764</v>
          </cell>
          <cell r="AH6">
            <v>-1143</v>
          </cell>
          <cell r="AI6">
            <v>-1186</v>
          </cell>
          <cell r="AJ6">
            <v>-1226</v>
          </cell>
          <cell r="AK6">
            <v>-1487.4280284348697</v>
          </cell>
        </row>
        <row r="7">
          <cell r="D7">
            <v>72.099999999999994</v>
          </cell>
          <cell r="E7">
            <v>112.9</v>
          </cell>
          <cell r="F7">
            <v>161.30000000000001</v>
          </cell>
          <cell r="G7">
            <v>343.1</v>
          </cell>
          <cell r="I7">
            <v>8.3000000000000007</v>
          </cell>
          <cell r="J7">
            <v>11.4</v>
          </cell>
          <cell r="K7">
            <v>11.7</v>
          </cell>
          <cell r="L7">
            <v>19.600000000000001</v>
          </cell>
          <cell r="N7">
            <v>-9.6</v>
          </cell>
          <cell r="O7">
            <v>-6.8</v>
          </cell>
          <cell r="P7">
            <v>-6.9</v>
          </cell>
          <cell r="Q7">
            <v>-8.3000000000000007</v>
          </cell>
          <cell r="S7">
            <v>-5.4</v>
          </cell>
          <cell r="T7">
            <v>-2.4</v>
          </cell>
          <cell r="U7">
            <v>-2.2999999999999998</v>
          </cell>
          <cell r="V7">
            <v>-4.4000000000000004</v>
          </cell>
          <cell r="X7">
            <v>177.5</v>
          </cell>
          <cell r="Y7">
            <v>177</v>
          </cell>
          <cell r="Z7">
            <v>171.4</v>
          </cell>
          <cell r="AA7">
            <v>163</v>
          </cell>
          <cell r="AC7">
            <v>10.199999999999999</v>
          </cell>
          <cell r="AD7">
            <v>11.9</v>
          </cell>
          <cell r="AE7">
            <v>8.9</v>
          </cell>
          <cell r="AF7">
            <v>7.3</v>
          </cell>
          <cell r="AH7">
            <v>9950</v>
          </cell>
          <cell r="AI7">
            <v>9643</v>
          </cell>
          <cell r="AJ7">
            <v>8636</v>
          </cell>
          <cell r="AK7">
            <v>5249</v>
          </cell>
        </row>
        <row r="8">
          <cell r="D8">
            <v>85.2</v>
          </cell>
          <cell r="E8">
            <v>84.2</v>
          </cell>
          <cell r="F8">
            <v>100.71</v>
          </cell>
          <cell r="G8">
            <v>83.1</v>
          </cell>
          <cell r="I8">
            <v>8.9</v>
          </cell>
          <cell r="J8">
            <v>8.9</v>
          </cell>
          <cell r="K8">
            <v>9.6999999999999993</v>
          </cell>
          <cell r="L8">
            <v>8.1999999999999993</v>
          </cell>
          <cell r="N8">
            <v>0.9</v>
          </cell>
          <cell r="O8">
            <v>0.7</v>
          </cell>
          <cell r="P8">
            <v>0.7</v>
          </cell>
          <cell r="Q8">
            <v>0.6</v>
          </cell>
          <cell r="S8">
            <v>4.8</v>
          </cell>
          <cell r="T8">
            <v>4.8</v>
          </cell>
          <cell r="U8">
            <v>4.8</v>
          </cell>
          <cell r="V8">
            <v>5.0999999999999996</v>
          </cell>
          <cell r="X8">
            <v>100.6</v>
          </cell>
          <cell r="Y8">
            <v>100.3</v>
          </cell>
          <cell r="Z8">
            <v>101.3</v>
          </cell>
          <cell r="AA8">
            <v>102.1</v>
          </cell>
          <cell r="AC8">
            <v>12.2</v>
          </cell>
          <cell r="AD8">
            <v>12.1</v>
          </cell>
          <cell r="AE8">
            <v>11.2</v>
          </cell>
          <cell r="AF8">
            <v>11.5</v>
          </cell>
          <cell r="AH8">
            <v>-1099</v>
          </cell>
          <cell r="AI8">
            <v>-992</v>
          </cell>
          <cell r="AJ8">
            <v>-998</v>
          </cell>
          <cell r="AK8">
            <v>-891</v>
          </cell>
        </row>
        <row r="9">
          <cell r="D9">
            <v>81.900000000000006</v>
          </cell>
          <cell r="E9">
            <v>99.4</v>
          </cell>
          <cell r="F9">
            <v>89.52</v>
          </cell>
          <cell r="G9">
            <v>84.7</v>
          </cell>
          <cell r="I9">
            <v>13.1</v>
          </cell>
          <cell r="J9">
            <v>13.4</v>
          </cell>
          <cell r="K9">
            <v>10.56</v>
          </cell>
          <cell r="L9">
            <v>10.199999999999999</v>
          </cell>
          <cell r="N9">
            <v>1.2</v>
          </cell>
          <cell r="O9">
            <v>1.1000000000000001</v>
          </cell>
          <cell r="P9">
            <v>0.89</v>
          </cell>
          <cell r="Q9">
            <v>0.8</v>
          </cell>
          <cell r="S9">
            <v>5.4</v>
          </cell>
          <cell r="T9">
            <v>5</v>
          </cell>
          <cell r="U9">
            <v>4.84</v>
          </cell>
          <cell r="V9">
            <v>4.8</v>
          </cell>
          <cell r="X9">
            <v>99.6</v>
          </cell>
          <cell r="Y9">
            <v>99.1</v>
          </cell>
          <cell r="Z9">
            <v>97.04</v>
          </cell>
          <cell r="AA9">
            <v>95.2</v>
          </cell>
          <cell r="AC9">
            <v>20</v>
          </cell>
          <cell r="AD9">
            <v>17.2</v>
          </cell>
          <cell r="AE9">
            <v>15.46</v>
          </cell>
          <cell r="AF9">
            <v>14.9</v>
          </cell>
          <cell r="AH9">
            <v>1778</v>
          </cell>
          <cell r="AI9">
            <v>1813</v>
          </cell>
          <cell r="AJ9">
            <v>1872.22</v>
          </cell>
          <cell r="AK9">
            <v>1915</v>
          </cell>
        </row>
        <row r="10">
          <cell r="D10">
            <v>111.4</v>
          </cell>
          <cell r="E10">
            <v>122.9</v>
          </cell>
          <cell r="F10">
            <v>130.69999999999999</v>
          </cell>
          <cell r="G10">
            <v>91.6</v>
          </cell>
          <cell r="I10">
            <v>16.100000000000001</v>
          </cell>
          <cell r="J10">
            <v>17.2</v>
          </cell>
          <cell r="K10">
            <v>17.899999999999999</v>
          </cell>
          <cell r="L10">
            <v>14.4</v>
          </cell>
          <cell r="N10">
            <v>-2.7</v>
          </cell>
          <cell r="O10">
            <v>-3.4</v>
          </cell>
          <cell r="P10">
            <v>1.2</v>
          </cell>
          <cell r="Q10">
            <v>1.3</v>
          </cell>
          <cell r="S10">
            <v>7.5</v>
          </cell>
          <cell r="T10">
            <v>9.6</v>
          </cell>
          <cell r="U10">
            <v>10</v>
          </cell>
          <cell r="V10">
            <v>10.3</v>
          </cell>
          <cell r="X10">
            <v>113.3</v>
          </cell>
          <cell r="Y10">
            <v>109.8</v>
          </cell>
          <cell r="Z10">
            <v>112.2</v>
          </cell>
          <cell r="AA10">
            <v>120.7</v>
          </cell>
          <cell r="AC10">
            <v>15.8</v>
          </cell>
          <cell r="AD10">
            <v>17.100000000000001</v>
          </cell>
          <cell r="AE10">
            <v>20</v>
          </cell>
          <cell r="AF10">
            <v>18.2</v>
          </cell>
          <cell r="AH10">
            <v>-1118</v>
          </cell>
          <cell r="AI10">
            <v>-1260</v>
          </cell>
          <cell r="AJ10">
            <v>-7317.9</v>
          </cell>
          <cell r="AK10">
            <v>-7107</v>
          </cell>
        </row>
        <row r="11">
          <cell r="D11">
            <v>71.7</v>
          </cell>
          <cell r="E11">
            <v>43</v>
          </cell>
          <cell r="F11">
            <v>80.3</v>
          </cell>
          <cell r="G11">
            <v>61.4</v>
          </cell>
          <cell r="I11">
            <v>6.6</v>
          </cell>
          <cell r="J11">
            <v>6.6</v>
          </cell>
          <cell r="K11">
            <v>10</v>
          </cell>
          <cell r="L11">
            <v>12.4</v>
          </cell>
          <cell r="N11">
            <v>0.4</v>
          </cell>
          <cell r="O11">
            <v>0.2</v>
          </cell>
          <cell r="P11">
            <v>0.2</v>
          </cell>
          <cell r="Q11">
            <v>0.2</v>
          </cell>
          <cell r="S11">
            <v>7.6</v>
          </cell>
          <cell r="T11">
            <v>9</v>
          </cell>
          <cell r="U11">
            <v>7.9</v>
          </cell>
          <cell r="V11">
            <v>8.1</v>
          </cell>
          <cell r="X11">
            <v>75.5</v>
          </cell>
          <cell r="Y11">
            <v>82.3</v>
          </cell>
          <cell r="Z11">
            <v>84.8</v>
          </cell>
          <cell r="AA11">
            <v>86.2</v>
          </cell>
          <cell r="AC11">
            <v>13.5</v>
          </cell>
          <cell r="AD11">
            <v>18.600000000000001</v>
          </cell>
          <cell r="AE11">
            <v>15.9</v>
          </cell>
          <cell r="AF11">
            <v>22</v>
          </cell>
          <cell r="AH11">
            <v>-1853</v>
          </cell>
          <cell r="AI11">
            <v>-1637</v>
          </cell>
          <cell r="AJ11">
            <v>-1528</v>
          </cell>
          <cell r="AK11">
            <v>-1300</v>
          </cell>
        </row>
        <row r="12">
          <cell r="D12">
            <v>144.62</v>
          </cell>
          <cell r="E12">
            <v>139.18</v>
          </cell>
          <cell r="F12">
            <v>115.24</v>
          </cell>
          <cell r="G12">
            <v>104.26</v>
          </cell>
          <cell r="I12">
            <v>18.72</v>
          </cell>
          <cell r="J12">
            <v>19.07</v>
          </cell>
          <cell r="K12">
            <v>18.84</v>
          </cell>
          <cell r="L12">
            <v>18.03</v>
          </cell>
          <cell r="N12">
            <v>0.8</v>
          </cell>
          <cell r="O12">
            <v>0.74</v>
          </cell>
          <cell r="P12">
            <v>0.36</v>
          </cell>
          <cell r="Q12">
            <v>0.3</v>
          </cell>
          <cell r="S12">
            <v>9.93</v>
          </cell>
          <cell r="T12">
            <v>9.25</v>
          </cell>
          <cell r="U12">
            <v>10.52</v>
          </cell>
          <cell r="V12">
            <v>9.92</v>
          </cell>
          <cell r="X12">
            <v>77.760000000000005</v>
          </cell>
          <cell r="Y12">
            <v>79.39</v>
          </cell>
          <cell r="Z12">
            <v>68.930000000000007</v>
          </cell>
          <cell r="AA12">
            <v>66.41</v>
          </cell>
          <cell r="AC12">
            <v>20.420000000000002</v>
          </cell>
          <cell r="AD12">
            <v>20.3</v>
          </cell>
          <cell r="AE12">
            <v>22.78</v>
          </cell>
          <cell r="AF12">
            <v>23.95</v>
          </cell>
          <cell r="AH12">
            <v>-5933</v>
          </cell>
          <cell r="AI12">
            <v>-6001</v>
          </cell>
          <cell r="AJ12">
            <v>-6707</v>
          </cell>
          <cell r="AK12">
            <v>-6898</v>
          </cell>
        </row>
        <row r="13">
          <cell r="D13">
            <v>113.8</v>
          </cell>
          <cell r="E13">
            <v>96.87</v>
          </cell>
          <cell r="F13">
            <v>83.09</v>
          </cell>
          <cell r="G13">
            <v>153.74</v>
          </cell>
          <cell r="I13">
            <v>10</v>
          </cell>
          <cell r="J13">
            <v>9.17</v>
          </cell>
          <cell r="K13">
            <v>9.86</v>
          </cell>
          <cell r="L13">
            <v>11.19</v>
          </cell>
          <cell r="N13">
            <v>2.35</v>
          </cell>
          <cell r="O13">
            <v>2.13</v>
          </cell>
          <cell r="P13">
            <v>1.89</v>
          </cell>
          <cell r="Q13">
            <v>1.64</v>
          </cell>
          <cell r="S13">
            <v>8.0299999999999994</v>
          </cell>
          <cell r="T13">
            <v>8.6999999999999993</v>
          </cell>
          <cell r="U13">
            <v>5.57</v>
          </cell>
          <cell r="V13">
            <v>6.24</v>
          </cell>
          <cell r="X13">
            <v>163.78</v>
          </cell>
          <cell r="Y13">
            <v>166.87</v>
          </cell>
          <cell r="Z13">
            <v>164.33</v>
          </cell>
          <cell r="AA13">
            <v>136.34</v>
          </cell>
          <cell r="AC13" t="str">
            <v>---</v>
          </cell>
          <cell r="AD13" t="str">
            <v>---</v>
          </cell>
          <cell r="AE13" t="str">
            <v>---</v>
          </cell>
          <cell r="AF13" t="str">
            <v>---</v>
          </cell>
          <cell r="AH13">
            <v>3788.53</v>
          </cell>
          <cell r="AI13">
            <v>3845.67</v>
          </cell>
          <cell r="AJ13">
            <v>3837</v>
          </cell>
          <cell r="AK13">
            <v>3564</v>
          </cell>
        </row>
        <row r="14">
          <cell r="D14">
            <v>116.3</v>
          </cell>
          <cell r="E14">
            <v>94.56</v>
          </cell>
          <cell r="F14" t="str">
            <v>---</v>
          </cell>
          <cell r="G14">
            <v>112.63</v>
          </cell>
          <cell r="I14">
            <v>12.02</v>
          </cell>
          <cell r="J14">
            <v>9.52</v>
          </cell>
          <cell r="K14" t="str">
            <v>---</v>
          </cell>
          <cell r="L14">
            <v>10.4</v>
          </cell>
          <cell r="N14">
            <v>-1.68</v>
          </cell>
          <cell r="O14">
            <v>-1.72</v>
          </cell>
          <cell r="P14" t="str">
            <v>---</v>
          </cell>
          <cell r="Q14">
            <v>0.62</v>
          </cell>
          <cell r="S14">
            <v>1.76</v>
          </cell>
          <cell r="T14">
            <v>2.09</v>
          </cell>
          <cell r="U14" t="str">
            <v>---</v>
          </cell>
          <cell r="V14">
            <v>6.19</v>
          </cell>
          <cell r="X14" t="str">
            <v>---</v>
          </cell>
          <cell r="Y14" t="str">
            <v>---</v>
          </cell>
          <cell r="Z14" t="str">
            <v>---</v>
          </cell>
          <cell r="AA14">
            <v>109.78</v>
          </cell>
          <cell r="AC14" t="str">
            <v>---</v>
          </cell>
          <cell r="AD14" t="str">
            <v>---</v>
          </cell>
          <cell r="AE14" t="str">
            <v>---</v>
          </cell>
          <cell r="AF14" t="str">
            <v>--</v>
          </cell>
          <cell r="AH14">
            <v>1970</v>
          </cell>
          <cell r="AI14">
            <v>1950</v>
          </cell>
          <cell r="AJ14" t="str">
            <v>---</v>
          </cell>
          <cell r="AK14">
            <v>533</v>
          </cell>
        </row>
        <row r="15">
          <cell r="D15">
            <v>68.8</v>
          </cell>
          <cell r="E15">
            <v>131.4</v>
          </cell>
          <cell r="F15">
            <v>114.1</v>
          </cell>
          <cell r="G15">
            <v>166.9</v>
          </cell>
          <cell r="I15">
            <v>6</v>
          </cell>
          <cell r="J15">
            <v>8.3000000000000007</v>
          </cell>
          <cell r="K15">
            <v>9.6999999999999993</v>
          </cell>
          <cell r="L15">
            <v>15.3</v>
          </cell>
          <cell r="N15">
            <v>2.5</v>
          </cell>
          <cell r="O15">
            <v>2.2000000000000002</v>
          </cell>
          <cell r="P15">
            <v>1.9</v>
          </cell>
          <cell r="Q15">
            <v>1.6</v>
          </cell>
          <cell r="S15">
            <v>10.5</v>
          </cell>
          <cell r="T15">
            <v>11.3</v>
          </cell>
          <cell r="U15">
            <v>11.1</v>
          </cell>
          <cell r="V15">
            <v>10.6</v>
          </cell>
          <cell r="X15">
            <v>152</v>
          </cell>
          <cell r="Y15">
            <v>146.1</v>
          </cell>
          <cell r="Z15">
            <v>150.1</v>
          </cell>
          <cell r="AA15">
            <v>150.6</v>
          </cell>
          <cell r="AC15">
            <v>9.9</v>
          </cell>
          <cell r="AD15">
            <v>8.5</v>
          </cell>
          <cell r="AE15">
            <v>9.9</v>
          </cell>
          <cell r="AF15">
            <v>10.4</v>
          </cell>
          <cell r="AH15">
            <v>3966</v>
          </cell>
          <cell r="AI15">
            <v>4130</v>
          </cell>
          <cell r="AJ15">
            <v>3458</v>
          </cell>
          <cell r="AK15">
            <v>3077</v>
          </cell>
        </row>
        <row r="16">
          <cell r="D16">
            <v>138.30000000000001</v>
          </cell>
          <cell r="E16">
            <v>107</v>
          </cell>
          <cell r="F16">
            <v>99.4</v>
          </cell>
          <cell r="G16">
            <v>98.2</v>
          </cell>
          <cell r="I16">
            <v>9.1999999999999993</v>
          </cell>
          <cell r="J16">
            <v>17</v>
          </cell>
          <cell r="K16">
            <v>20.9</v>
          </cell>
          <cell r="L16">
            <v>20.7</v>
          </cell>
          <cell r="N16">
            <v>0.6</v>
          </cell>
          <cell r="O16">
            <v>0.4</v>
          </cell>
          <cell r="P16">
            <v>0</v>
          </cell>
          <cell r="Q16">
            <v>0.4</v>
          </cell>
          <cell r="S16">
            <v>13.2</v>
          </cell>
          <cell r="T16">
            <v>12.4</v>
          </cell>
          <cell r="U16">
            <v>13</v>
          </cell>
          <cell r="V16">
            <v>12.2</v>
          </cell>
          <cell r="X16">
            <v>92.6</v>
          </cell>
          <cell r="Y16">
            <v>96.5</v>
          </cell>
          <cell r="Z16">
            <v>83.7</v>
          </cell>
          <cell r="AA16">
            <v>75.400000000000006</v>
          </cell>
          <cell r="AC16">
            <v>17.100000000000001</v>
          </cell>
          <cell r="AD16">
            <v>19.5</v>
          </cell>
          <cell r="AE16">
            <v>24.6</v>
          </cell>
          <cell r="AF16">
            <v>24.4</v>
          </cell>
          <cell r="AH16">
            <v>892</v>
          </cell>
          <cell r="AI16">
            <v>889</v>
          </cell>
          <cell r="AJ16">
            <v>891</v>
          </cell>
          <cell r="AK16">
            <v>924</v>
          </cell>
        </row>
        <row r="17">
          <cell r="D17">
            <v>273</v>
          </cell>
          <cell r="E17">
            <v>158.6</v>
          </cell>
          <cell r="F17">
            <v>218.6</v>
          </cell>
          <cell r="G17">
            <v>165.6</v>
          </cell>
          <cell r="I17">
            <v>17.3</v>
          </cell>
          <cell r="J17">
            <v>14.5</v>
          </cell>
          <cell r="K17">
            <v>16.5</v>
          </cell>
          <cell r="L17">
            <v>16.600000000000001</v>
          </cell>
          <cell r="N17">
            <v>0.8</v>
          </cell>
          <cell r="O17">
            <v>0.4</v>
          </cell>
          <cell r="P17">
            <v>0.2</v>
          </cell>
          <cell r="Q17">
            <v>0.2</v>
          </cell>
          <cell r="S17">
            <v>7.8</v>
          </cell>
          <cell r="T17">
            <v>6.9</v>
          </cell>
          <cell r="U17">
            <v>6.5</v>
          </cell>
          <cell r="V17">
            <v>5.9</v>
          </cell>
          <cell r="X17">
            <v>65.400000000000006</v>
          </cell>
          <cell r="Y17">
            <v>59.4</v>
          </cell>
          <cell r="Z17">
            <v>55.9</v>
          </cell>
          <cell r="AA17">
            <v>51.4</v>
          </cell>
          <cell r="AC17">
            <v>13.1</v>
          </cell>
          <cell r="AD17">
            <v>17.100000000000001</v>
          </cell>
          <cell r="AE17">
            <v>16.600000000000001</v>
          </cell>
          <cell r="AF17">
            <v>14.9</v>
          </cell>
          <cell r="AH17">
            <v>352</v>
          </cell>
          <cell r="AI17">
            <v>87</v>
          </cell>
          <cell r="AJ17">
            <v>-334</v>
          </cell>
          <cell r="AK17">
            <v>-658</v>
          </cell>
        </row>
        <row r="18">
          <cell r="D18">
            <v>212.1</v>
          </cell>
          <cell r="E18">
            <v>165.58525553703527</v>
          </cell>
          <cell r="F18">
            <v>98.542185370126816</v>
          </cell>
          <cell r="G18">
            <v>76.37</v>
          </cell>
          <cell r="I18">
            <v>16.649999999999999</v>
          </cell>
          <cell r="J18">
            <v>15.714531985474213</v>
          </cell>
          <cell r="K18">
            <v>8.4086887150234837</v>
          </cell>
          <cell r="L18">
            <v>14.05</v>
          </cell>
          <cell r="N18">
            <v>-2.0299999999999998</v>
          </cell>
          <cell r="O18">
            <v>-2.3713478927231999</v>
          </cell>
          <cell r="P18">
            <v>-1.7510932752003583</v>
          </cell>
          <cell r="Q18">
            <v>-1.1200000000000001</v>
          </cell>
          <cell r="S18">
            <v>2.77</v>
          </cell>
          <cell r="T18">
            <v>2.6978064999917732</v>
          </cell>
          <cell r="U18">
            <v>3.7446255961274071</v>
          </cell>
          <cell r="V18">
            <v>5.29</v>
          </cell>
          <cell r="X18">
            <v>84.6</v>
          </cell>
          <cell r="Y18">
            <v>86.792272427434</v>
          </cell>
          <cell r="Z18">
            <v>98.09748207459981</v>
          </cell>
          <cell r="AA18">
            <v>95.33</v>
          </cell>
          <cell r="AC18">
            <v>11.89</v>
          </cell>
          <cell r="AD18">
            <v>13.453858090397704</v>
          </cell>
          <cell r="AE18">
            <v>14.122551250704966</v>
          </cell>
          <cell r="AF18">
            <v>21.14</v>
          </cell>
          <cell r="AH18">
            <v>823</v>
          </cell>
          <cell r="AI18">
            <v>567.58179537888918</v>
          </cell>
          <cell r="AJ18">
            <v>618.45717875903404</v>
          </cell>
          <cell r="AK18">
            <v>-1380</v>
          </cell>
        </row>
        <row r="19">
          <cell r="D19">
            <v>144</v>
          </cell>
          <cell r="E19">
            <v>74</v>
          </cell>
          <cell r="F19">
            <v>81.430000000000007</v>
          </cell>
          <cell r="G19">
            <v>66.650000000000006</v>
          </cell>
          <cell r="I19">
            <v>13.51</v>
          </cell>
          <cell r="J19">
            <v>7.51</v>
          </cell>
          <cell r="K19">
            <v>8</v>
          </cell>
          <cell r="L19">
            <v>7.95</v>
          </cell>
          <cell r="N19">
            <v>-0.84</v>
          </cell>
          <cell r="O19">
            <v>-0.9</v>
          </cell>
          <cell r="P19">
            <v>-0.02</v>
          </cell>
          <cell r="Q19">
            <v>-0.01</v>
          </cell>
          <cell r="S19">
            <v>5.52</v>
          </cell>
          <cell r="T19">
            <v>5.91</v>
          </cell>
          <cell r="U19">
            <v>4.6100000000000003</v>
          </cell>
          <cell r="V19">
            <v>5.73</v>
          </cell>
          <cell r="X19">
            <v>49.2</v>
          </cell>
          <cell r="Y19">
            <v>52.9</v>
          </cell>
          <cell r="Z19">
            <v>57.6</v>
          </cell>
          <cell r="AA19">
            <v>60</v>
          </cell>
          <cell r="AC19">
            <v>12.5</v>
          </cell>
          <cell r="AD19">
            <v>12.9</v>
          </cell>
          <cell r="AE19">
            <v>14.1</v>
          </cell>
          <cell r="AF19">
            <v>16.100000000000001</v>
          </cell>
          <cell r="AH19">
            <v>1092</v>
          </cell>
          <cell r="AI19">
            <v>1155</v>
          </cell>
          <cell r="AJ19">
            <v>1286</v>
          </cell>
          <cell r="AK19">
            <v>1461</v>
          </cell>
        </row>
        <row r="20">
          <cell r="D20">
            <v>262.7</v>
          </cell>
          <cell r="E20">
            <v>224.4</v>
          </cell>
          <cell r="F20">
            <v>1559.5</v>
          </cell>
          <cell r="G20">
            <v>365.4</v>
          </cell>
          <cell r="I20">
            <v>12.6</v>
          </cell>
          <cell r="J20">
            <v>12.5</v>
          </cell>
          <cell r="K20">
            <v>12.5</v>
          </cell>
          <cell r="L20">
            <v>10.5</v>
          </cell>
          <cell r="N20">
            <v>0.4</v>
          </cell>
          <cell r="O20">
            <v>0.3</v>
          </cell>
          <cell r="P20">
            <v>0.1</v>
          </cell>
          <cell r="Q20">
            <v>0.1</v>
          </cell>
          <cell r="S20">
            <v>4.7</v>
          </cell>
          <cell r="T20">
            <v>4.9000000000000004</v>
          </cell>
          <cell r="U20">
            <v>4.8</v>
          </cell>
          <cell r="V20">
            <v>4.88</v>
          </cell>
          <cell r="X20">
            <v>69</v>
          </cell>
          <cell r="Y20">
            <v>67.099999999999994</v>
          </cell>
          <cell r="Z20">
            <v>66.8</v>
          </cell>
          <cell r="AA20">
            <v>67.5</v>
          </cell>
          <cell r="AC20">
            <v>11.8</v>
          </cell>
          <cell r="AD20">
            <v>11.9</v>
          </cell>
          <cell r="AE20">
            <v>12.3</v>
          </cell>
          <cell r="AF20">
            <v>12.6</v>
          </cell>
          <cell r="AH20">
            <v>-608</v>
          </cell>
          <cell r="AI20">
            <v>-808</v>
          </cell>
          <cell r="AJ20">
            <v>-967</v>
          </cell>
          <cell r="AK20">
            <v>-950</v>
          </cell>
        </row>
        <row r="21">
          <cell r="D21">
            <v>154.6</v>
          </cell>
          <cell r="E21">
            <v>136.75</v>
          </cell>
          <cell r="F21">
            <v>131.1</v>
          </cell>
          <cell r="G21">
            <v>98.8</v>
          </cell>
          <cell r="I21">
            <v>13.2</v>
          </cell>
          <cell r="J21">
            <v>14.2</v>
          </cell>
          <cell r="K21">
            <v>13.4</v>
          </cell>
          <cell r="L21">
            <v>10.5</v>
          </cell>
          <cell r="N21">
            <v>-3.6</v>
          </cell>
          <cell r="O21">
            <v>-3.21</v>
          </cell>
          <cell r="P21">
            <v>-2.7</v>
          </cell>
          <cell r="Q21">
            <v>0.05</v>
          </cell>
          <cell r="S21">
            <v>4.2</v>
          </cell>
          <cell r="T21">
            <v>5.17</v>
          </cell>
          <cell r="U21">
            <v>5.5</v>
          </cell>
          <cell r="V21">
            <v>3.4</v>
          </cell>
          <cell r="X21">
            <v>99.7</v>
          </cell>
          <cell r="Y21">
            <v>100.8</v>
          </cell>
          <cell r="Z21">
            <v>106.9</v>
          </cell>
          <cell r="AA21">
            <v>78.2</v>
          </cell>
          <cell r="AC21">
            <v>10.7</v>
          </cell>
          <cell r="AD21">
            <v>12.12</v>
          </cell>
          <cell r="AE21">
            <v>12.7</v>
          </cell>
          <cell r="AF21">
            <v>13.3</v>
          </cell>
          <cell r="AH21">
            <v>535</v>
          </cell>
          <cell r="AI21">
            <v>345</v>
          </cell>
          <cell r="AJ21">
            <v>191</v>
          </cell>
          <cell r="AK21">
            <v>-779.6</v>
          </cell>
        </row>
        <row r="22">
          <cell r="D22">
            <v>69.5</v>
          </cell>
          <cell r="E22">
            <v>79.900000000000006</v>
          </cell>
          <cell r="F22">
            <v>108.3</v>
          </cell>
          <cell r="G22">
            <v>93.1</v>
          </cell>
          <cell r="I22">
            <v>9.9</v>
          </cell>
          <cell r="J22">
            <v>12.1</v>
          </cell>
          <cell r="K22">
            <v>12.8</v>
          </cell>
          <cell r="L22">
            <v>13.6</v>
          </cell>
          <cell r="N22">
            <v>-2.7</v>
          </cell>
          <cell r="O22">
            <v>-2.6</v>
          </cell>
          <cell r="P22">
            <v>0.4</v>
          </cell>
          <cell r="Q22">
            <v>0.3</v>
          </cell>
          <cell r="S22">
            <v>3.8</v>
          </cell>
          <cell r="T22">
            <v>2.5</v>
          </cell>
          <cell r="U22">
            <v>6.5</v>
          </cell>
          <cell r="V22">
            <v>6.2</v>
          </cell>
          <cell r="X22">
            <v>64.3</v>
          </cell>
          <cell r="Y22">
            <v>79.3</v>
          </cell>
          <cell r="Z22">
            <v>97.2</v>
          </cell>
          <cell r="AA22">
            <v>98.4</v>
          </cell>
          <cell r="AC22">
            <v>15.3</v>
          </cell>
          <cell r="AD22">
            <v>16.399999999999999</v>
          </cell>
          <cell r="AE22">
            <v>14.7</v>
          </cell>
          <cell r="AF22">
            <v>17.600000000000001</v>
          </cell>
          <cell r="AH22">
            <v>149</v>
          </cell>
          <cell r="AI22">
            <v>-287</v>
          </cell>
          <cell r="AJ22">
            <v>-219</v>
          </cell>
          <cell r="AK22">
            <v>-268</v>
          </cell>
        </row>
        <row r="23">
          <cell r="D23">
            <v>98.7</v>
          </cell>
          <cell r="E23">
            <v>103.3</v>
          </cell>
          <cell r="F23">
            <v>82.9</v>
          </cell>
          <cell r="G23">
            <v>100.7</v>
          </cell>
          <cell r="I23">
            <v>11.6</v>
          </cell>
          <cell r="J23">
            <v>11.4</v>
          </cell>
          <cell r="K23">
            <v>12.6</v>
          </cell>
          <cell r="L23">
            <v>11</v>
          </cell>
          <cell r="N23">
            <v>-2.7</v>
          </cell>
          <cell r="O23">
            <v>-3.2</v>
          </cell>
          <cell r="P23">
            <v>-5.6</v>
          </cell>
          <cell r="Q23">
            <v>-3.3</v>
          </cell>
          <cell r="S23">
            <v>5.8</v>
          </cell>
          <cell r="T23">
            <v>5.2</v>
          </cell>
          <cell r="U23">
            <v>2.5</v>
          </cell>
          <cell r="V23">
            <v>4.5999999999999996</v>
          </cell>
          <cell r="X23">
            <v>153.9</v>
          </cell>
          <cell r="Y23">
            <v>151.9</v>
          </cell>
          <cell r="Z23">
            <v>142.19999999999999</v>
          </cell>
          <cell r="AA23">
            <v>146.6</v>
          </cell>
          <cell r="AC23">
            <v>15.3</v>
          </cell>
          <cell r="AD23">
            <v>15.7</v>
          </cell>
          <cell r="AE23">
            <v>18.3</v>
          </cell>
          <cell r="AF23">
            <v>17.399999999999999</v>
          </cell>
          <cell r="AH23">
            <v>4552</v>
          </cell>
          <cell r="AI23">
            <v>4557</v>
          </cell>
          <cell r="AJ23">
            <v>4745</v>
          </cell>
          <cell r="AK23">
            <v>4770</v>
          </cell>
        </row>
        <row r="24">
          <cell r="D24">
            <v>65.099999999999994</v>
          </cell>
          <cell r="E24">
            <v>57</v>
          </cell>
          <cell r="F24">
            <v>62.6</v>
          </cell>
          <cell r="G24">
            <v>109.5</v>
          </cell>
          <cell r="I24">
            <v>11.1</v>
          </cell>
          <cell r="J24">
            <v>11.4</v>
          </cell>
          <cell r="K24">
            <v>11.3</v>
          </cell>
          <cell r="L24">
            <v>12.6</v>
          </cell>
          <cell r="N24">
            <v>0.2</v>
          </cell>
          <cell r="O24">
            <v>0.2</v>
          </cell>
          <cell r="P24">
            <v>0.3</v>
          </cell>
          <cell r="Q24">
            <v>0.2</v>
          </cell>
          <cell r="S24">
            <v>4.7</v>
          </cell>
          <cell r="T24">
            <v>6.4</v>
          </cell>
          <cell r="U24">
            <v>6.9</v>
          </cell>
          <cell r="V24">
            <v>5.8</v>
          </cell>
          <cell r="X24">
            <v>70.2</v>
          </cell>
          <cell r="Y24">
            <v>78.8</v>
          </cell>
          <cell r="Z24">
            <v>68.3</v>
          </cell>
          <cell r="AA24">
            <v>61.9</v>
          </cell>
          <cell r="AC24">
            <v>19.899999999999999</v>
          </cell>
          <cell r="AD24">
            <v>22</v>
          </cell>
          <cell r="AE24">
            <v>19.399999999999999</v>
          </cell>
          <cell r="AF24">
            <v>14</v>
          </cell>
          <cell r="AH24">
            <v>-570</v>
          </cell>
          <cell r="AI24">
            <v>-259</v>
          </cell>
          <cell r="AJ24">
            <v>-31</v>
          </cell>
          <cell r="AK24">
            <v>-162</v>
          </cell>
        </row>
        <row r="25">
          <cell r="D25">
            <v>95.66</v>
          </cell>
          <cell r="E25">
            <v>116.64</v>
          </cell>
          <cell r="F25">
            <v>118.92</v>
          </cell>
          <cell r="G25">
            <v>159.85</v>
          </cell>
          <cell r="I25">
            <v>19.84</v>
          </cell>
          <cell r="J25">
            <v>20.29</v>
          </cell>
          <cell r="K25">
            <v>21.09</v>
          </cell>
          <cell r="L25">
            <v>26.07</v>
          </cell>
          <cell r="N25">
            <v>-0.21</v>
          </cell>
          <cell r="O25">
            <v>-0.44</v>
          </cell>
          <cell r="P25">
            <v>-0.77</v>
          </cell>
          <cell r="Q25">
            <v>-0.46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X25">
            <v>102.38</v>
          </cell>
          <cell r="Y25">
            <v>101.6</v>
          </cell>
          <cell r="Z25">
            <v>97.06</v>
          </cell>
          <cell r="AA25">
            <v>80.510000000000005</v>
          </cell>
          <cell r="AC25">
            <v>24.87</v>
          </cell>
          <cell r="AD25">
            <v>22.51</v>
          </cell>
          <cell r="AE25">
            <v>23.45</v>
          </cell>
          <cell r="AF25">
            <v>22.85</v>
          </cell>
          <cell r="AH25">
            <v>1629.85</v>
          </cell>
          <cell r="AI25">
            <v>1446</v>
          </cell>
          <cell r="AJ25">
            <v>1271.1400000000001</v>
          </cell>
          <cell r="AK25">
            <v>600.84</v>
          </cell>
        </row>
        <row r="26">
          <cell r="D26">
            <v>77.5</v>
          </cell>
          <cell r="E26">
            <v>75.5</v>
          </cell>
          <cell r="F26">
            <v>81.112966769304037</v>
          </cell>
          <cell r="G26">
            <v>68.37113802736522</v>
          </cell>
          <cell r="I26">
            <v>8.3000000000000007</v>
          </cell>
          <cell r="J26">
            <v>8.1</v>
          </cell>
          <cell r="K26">
            <v>8.3552423440082553</v>
          </cell>
          <cell r="L26">
            <v>7.3348959066882466</v>
          </cell>
          <cell r="N26">
            <v>1.3</v>
          </cell>
          <cell r="O26">
            <v>1.1000000000000001</v>
          </cell>
          <cell r="P26">
            <v>0.96664436563234868</v>
          </cell>
          <cell r="Q26">
            <v>0.90383596664555044</v>
          </cell>
          <cell r="S26">
            <v>7.3</v>
          </cell>
          <cell r="T26">
            <v>7</v>
          </cell>
          <cell r="U26">
            <v>7.0198516043978687</v>
          </cell>
          <cell r="V26">
            <v>6.9123645973718544</v>
          </cell>
          <cell r="X26">
            <v>109.14460714027049</v>
          </cell>
          <cell r="Y26">
            <v>111.39405750327951</v>
          </cell>
          <cell r="Z26">
            <v>114.63313807950651</v>
          </cell>
          <cell r="AA26">
            <v>115.0524106405106</v>
          </cell>
          <cell r="AC26">
            <v>12.3</v>
          </cell>
          <cell r="AD26">
            <v>11.7</v>
          </cell>
          <cell r="AE26">
            <v>11.668750904998268</v>
          </cell>
          <cell r="AF26">
            <v>11.921116221316426</v>
          </cell>
          <cell r="AH26">
            <v>3497</v>
          </cell>
          <cell r="AI26">
            <v>3608</v>
          </cell>
          <cell r="AJ26">
            <v>3712.167842261942</v>
          </cell>
          <cell r="AK26">
            <v>3943.8518871388733</v>
          </cell>
        </row>
        <row r="27">
          <cell r="D27">
            <v>175.8818181818182</v>
          </cell>
          <cell r="E27">
            <v>314.77090909090907</v>
          </cell>
          <cell r="F27">
            <v>283.2</v>
          </cell>
          <cell r="G27">
            <v>221.7</v>
          </cell>
          <cell r="I27">
            <v>14.430000000000001</v>
          </cell>
          <cell r="J27">
            <v>14.2</v>
          </cell>
          <cell r="K27">
            <v>17.3</v>
          </cell>
          <cell r="L27">
            <v>20.100000000000001</v>
          </cell>
          <cell r="N27">
            <v>0.1</v>
          </cell>
          <cell r="O27">
            <v>0.15</v>
          </cell>
          <cell r="P27">
            <v>0</v>
          </cell>
          <cell r="Q27">
            <v>-0.2</v>
          </cell>
          <cell r="S27">
            <v>6.7777777777777786</v>
          </cell>
          <cell r="T27">
            <v>7.4</v>
          </cell>
          <cell r="U27">
            <v>6.3</v>
          </cell>
          <cell r="V27">
            <v>5</v>
          </cell>
          <cell r="X27">
            <v>53.163636363636357</v>
          </cell>
          <cell r="Y27">
            <v>51.975454545454546</v>
          </cell>
          <cell r="Z27">
            <v>44.5</v>
          </cell>
          <cell r="AA27">
            <v>41.1</v>
          </cell>
          <cell r="AC27">
            <v>16.245454545454546</v>
          </cell>
          <cell r="AD27">
            <v>14.434545454545455</v>
          </cell>
          <cell r="AE27">
            <v>12.4</v>
          </cell>
          <cell r="AF27">
            <v>13.5</v>
          </cell>
          <cell r="AH27">
            <v>-2321.1</v>
          </cell>
          <cell r="AI27">
            <v>-2493.8000000000002</v>
          </cell>
          <cell r="AJ27">
            <v>-3222</v>
          </cell>
          <cell r="AK27">
            <v>-3785</v>
          </cell>
        </row>
        <row r="28">
          <cell r="D28">
            <v>93.6</v>
          </cell>
          <cell r="E28">
            <v>93.7</v>
          </cell>
          <cell r="F28">
            <v>106.4</v>
          </cell>
          <cell r="G28">
            <v>108.7</v>
          </cell>
          <cell r="I28">
            <v>10.3</v>
          </cell>
          <cell r="J28">
            <v>12.9</v>
          </cell>
          <cell r="K28">
            <v>11.4</v>
          </cell>
          <cell r="L28">
            <v>12.4</v>
          </cell>
          <cell r="N28">
            <v>-1.3</v>
          </cell>
          <cell r="O28">
            <v>-1.9</v>
          </cell>
          <cell r="P28">
            <v>-1.9</v>
          </cell>
          <cell r="Q28">
            <v>0.6</v>
          </cell>
          <cell r="S28">
            <v>6</v>
          </cell>
          <cell r="T28">
            <v>5.2</v>
          </cell>
          <cell r="U28">
            <v>5</v>
          </cell>
          <cell r="V28">
            <v>7.8</v>
          </cell>
          <cell r="X28">
            <v>62.7</v>
          </cell>
          <cell r="Y28">
            <v>60.5</v>
          </cell>
          <cell r="Z28">
            <v>59.3</v>
          </cell>
          <cell r="AA28">
            <v>78.599999999999994</v>
          </cell>
          <cell r="AC28">
            <v>12.4</v>
          </cell>
          <cell r="AD28">
            <v>14.8</v>
          </cell>
          <cell r="AE28">
            <v>12.3</v>
          </cell>
          <cell r="AF28">
            <v>13</v>
          </cell>
          <cell r="AH28">
            <v>2294</v>
          </cell>
          <cell r="AI28">
            <v>2322</v>
          </cell>
          <cell r="AJ28">
            <v>2196</v>
          </cell>
          <cell r="AK28">
            <v>2124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4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5.xml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6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7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H54"/>
  <sheetViews>
    <sheetView topLeftCell="A19" zoomScaleNormal="100" workbookViewId="0">
      <selection activeCell="G46" sqref="G46"/>
    </sheetView>
  </sheetViews>
  <sheetFormatPr baseColWidth="10" defaultRowHeight="12.75" x14ac:dyDescent="0.2"/>
  <cols>
    <col min="8" max="8" width="6.5703125" customWidth="1"/>
  </cols>
  <sheetData>
    <row r="43" spans="1:8" x14ac:dyDescent="0.2">
      <c r="A43" t="s">
        <v>49</v>
      </c>
      <c r="B43" s="35" t="s">
        <v>50</v>
      </c>
      <c r="C43" s="35"/>
      <c r="D43" s="35"/>
      <c r="E43" s="35"/>
      <c r="F43" s="35"/>
      <c r="G43" s="35"/>
      <c r="H43" s="35"/>
    </row>
    <row r="44" spans="1:8" x14ac:dyDescent="0.2">
      <c r="B44" s="35" t="s">
        <v>51</v>
      </c>
      <c r="C44" s="35"/>
      <c r="D44" s="35"/>
      <c r="E44" s="35"/>
      <c r="F44" s="35"/>
      <c r="G44" s="35"/>
      <c r="H44" s="35"/>
    </row>
    <row r="54" spans="1:3" x14ac:dyDescent="0.2">
      <c r="A54" s="52" t="s">
        <v>86</v>
      </c>
      <c r="B54" s="53"/>
      <c r="C54" s="53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Normal="100" workbookViewId="0">
      <pane ySplit="2" topLeftCell="A39" activePane="bottomLeft" state="frozen"/>
      <selection pane="bottomLeft" activeCell="Z59" sqref="Z59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15" width="6.7109375" style="3" customWidth="1"/>
    <col min="16" max="16" width="6.7109375" style="16" customWidth="1"/>
    <col min="17" max="31" width="6.7109375" style="3" customWidth="1"/>
    <col min="32" max="32" width="11.42578125" style="3"/>
    <col min="33" max="33" width="6.7109375" style="3" bestFit="1" customWidth="1" outlineLevel="1"/>
    <col min="34" max="16384" width="11.42578125" style="3"/>
  </cols>
  <sheetData>
    <row r="1" spans="1:33" ht="15" customHeight="1" x14ac:dyDescent="0.2">
      <c r="A1" s="1" t="s">
        <v>41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2" t="s">
        <v>0</v>
      </c>
      <c r="AD1" s="2" t="s">
        <v>0</v>
      </c>
      <c r="AE1" s="2" t="s">
        <v>0</v>
      </c>
    </row>
    <row r="2" spans="1:33" ht="15" customHeight="1" x14ac:dyDescent="0.2">
      <c r="A2" s="26" t="s">
        <v>40</v>
      </c>
      <c r="B2" s="32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>E2+1</f>
        <v>1995</v>
      </c>
      <c r="G2" s="32">
        <f t="shared" ref="G2:M2" si="0">F2+1</f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32">
        <f>K2+1</f>
        <v>2001</v>
      </c>
      <c r="M2" s="32">
        <f t="shared" si="0"/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D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f t="shared" si="2"/>
        <v>2019</v>
      </c>
      <c r="AE2" s="26" t="s">
        <v>88</v>
      </c>
      <c r="AG2" s="48" t="s">
        <v>87</v>
      </c>
    </row>
    <row r="3" spans="1:33" ht="15" customHeight="1" x14ac:dyDescent="0.2">
      <c r="A3" s="26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 t="s">
        <v>37</v>
      </c>
      <c r="AB3" s="5"/>
      <c r="AC3" s="5"/>
      <c r="AD3" s="5"/>
      <c r="AE3" s="33"/>
    </row>
    <row r="4" spans="1:33" ht="15" customHeight="1" x14ac:dyDescent="0.2">
      <c r="A4" s="6" t="s">
        <v>7</v>
      </c>
      <c r="B4" s="7">
        <v>44.7</v>
      </c>
      <c r="C4" s="7">
        <v>48.3</v>
      </c>
      <c r="D4" s="7">
        <v>55.2</v>
      </c>
      <c r="E4" s="7">
        <v>75.3</v>
      </c>
      <c r="F4" s="7">
        <v>108.8</v>
      </c>
      <c r="G4" s="7">
        <v>171.3</v>
      </c>
      <c r="H4" s="7">
        <v>139.30000000000001</v>
      </c>
      <c r="I4" s="7">
        <v>127.1</v>
      </c>
      <c r="J4" s="7">
        <v>108.4</v>
      </c>
      <c r="K4" s="7">
        <v>128.9</v>
      </c>
      <c r="L4" s="7">
        <v>127.6</v>
      </c>
      <c r="M4" s="7">
        <v>119.3</v>
      </c>
      <c r="N4" s="7">
        <v>149.19999999999999</v>
      </c>
      <c r="O4" s="7">
        <v>134.6</v>
      </c>
      <c r="P4" s="8">
        <v>112</v>
      </c>
      <c r="Q4" s="8">
        <v>138.6</v>
      </c>
      <c r="R4" s="8">
        <v>117.2</v>
      </c>
      <c r="S4" s="8">
        <v>120.1</v>
      </c>
      <c r="T4" s="8">
        <v>118.6</v>
      </c>
      <c r="U4" s="8">
        <v>100</v>
      </c>
      <c r="V4" s="8">
        <v>124.9</v>
      </c>
      <c r="W4" s="8">
        <v>93.6</v>
      </c>
      <c r="X4" s="8">
        <v>69</v>
      </c>
      <c r="Y4" s="8">
        <v>64.8</v>
      </c>
      <c r="Z4" s="8">
        <v>69.900000000000006</v>
      </c>
      <c r="AA4" s="8">
        <f>+'[1]Résumé Eingang'!D3</f>
        <v>60.5</v>
      </c>
      <c r="AB4" s="8">
        <f>+'[1]Résumé Eingang'!E3</f>
        <v>84</v>
      </c>
      <c r="AC4" s="8">
        <f>+'[1]Résumé Eingang'!F3</f>
        <v>125.4</v>
      </c>
      <c r="AD4" s="8">
        <f>+'[1]Résumé Eingang'!G3</f>
        <v>121.29</v>
      </c>
      <c r="AE4" s="8">
        <f>AVERAGE(C4:AD4)</f>
        <v>107.61392857142857</v>
      </c>
      <c r="AG4" s="8">
        <f>AA4-AD4</f>
        <v>-60.790000000000006</v>
      </c>
    </row>
    <row r="5" spans="1:33" ht="15" customHeight="1" x14ac:dyDescent="0.2">
      <c r="A5" s="24" t="s">
        <v>9</v>
      </c>
      <c r="B5" s="25"/>
      <c r="C5" s="25"/>
      <c r="D5" s="25"/>
      <c r="E5" s="25">
        <v>80.3</v>
      </c>
      <c r="F5" s="25">
        <v>81</v>
      </c>
      <c r="G5" s="25"/>
      <c r="H5" s="25"/>
      <c r="I5" s="25">
        <v>255</v>
      </c>
      <c r="J5" s="25">
        <v>239</v>
      </c>
      <c r="K5" s="25">
        <v>251</v>
      </c>
      <c r="L5" s="25">
        <v>125</v>
      </c>
      <c r="M5" s="25">
        <v>126.9</v>
      </c>
      <c r="N5" s="25">
        <v>101.9</v>
      </c>
      <c r="O5" s="25">
        <v>130.80000000000001</v>
      </c>
      <c r="P5" s="25">
        <v>141.19999999999999</v>
      </c>
      <c r="Q5" s="25">
        <v>89.5</v>
      </c>
      <c r="R5" s="25">
        <v>80.7</v>
      </c>
      <c r="S5" s="25">
        <v>89.3</v>
      </c>
      <c r="T5" s="25">
        <v>110.9</v>
      </c>
      <c r="U5" s="25">
        <v>104.4</v>
      </c>
      <c r="V5" s="25">
        <v>98.4</v>
      </c>
      <c r="W5" s="25">
        <v>66.599999999999994</v>
      </c>
      <c r="X5" s="25">
        <v>108.3</v>
      </c>
      <c r="Y5" s="25">
        <v>104</v>
      </c>
      <c r="Z5" s="25">
        <v>113</v>
      </c>
      <c r="AA5" s="25">
        <f>+'[1]Résumé Eingang'!D4</f>
        <v>100.9</v>
      </c>
      <c r="AB5" s="25">
        <f>+'[1]Résumé Eingang'!E4</f>
        <v>118.1</v>
      </c>
      <c r="AC5" s="25">
        <f>+'[1]Résumé Eingang'!F4</f>
        <v>146</v>
      </c>
      <c r="AD5" s="25">
        <f>+'[1]Résumé Eingang'!G4</f>
        <v>167.3</v>
      </c>
      <c r="AE5" s="25">
        <f t="shared" ref="AE5:AE29" si="3">AVERAGE(C5:AD5)</f>
        <v>126.22916666666669</v>
      </c>
      <c r="AG5" s="25">
        <f t="shared" ref="AG5:AG36" si="4">AA5-AD5</f>
        <v>-66.400000000000006</v>
      </c>
    </row>
    <row r="6" spans="1:33" ht="15" customHeight="1" x14ac:dyDescent="0.2">
      <c r="A6" s="6" t="s">
        <v>11</v>
      </c>
      <c r="B6" s="7"/>
      <c r="C6" s="7">
        <v>135.1</v>
      </c>
      <c r="D6" s="7">
        <v>248.6</v>
      </c>
      <c r="E6" s="7">
        <v>232.9</v>
      </c>
      <c r="F6" s="7">
        <v>321.5</v>
      </c>
      <c r="G6" s="7">
        <v>43.1</v>
      </c>
      <c r="H6" s="7">
        <v>123.4</v>
      </c>
      <c r="I6" s="7">
        <v>152.5</v>
      </c>
      <c r="J6" s="7">
        <v>306</v>
      </c>
      <c r="K6" s="7">
        <v>113.1</v>
      </c>
      <c r="L6" s="7">
        <v>77.599999999999994</v>
      </c>
      <c r="M6" s="7">
        <v>444.3</v>
      </c>
      <c r="N6" s="7">
        <v>94.9</v>
      </c>
      <c r="O6" s="7">
        <v>86.8</v>
      </c>
      <c r="P6" s="8">
        <v>53</v>
      </c>
      <c r="Q6" s="8">
        <v>103</v>
      </c>
      <c r="R6" s="8">
        <v>152</v>
      </c>
      <c r="S6" s="8">
        <v>145</v>
      </c>
      <c r="T6" s="8">
        <v>129</v>
      </c>
      <c r="U6" s="8">
        <v>333</v>
      </c>
      <c r="V6" s="8">
        <v>83</v>
      </c>
      <c r="W6" s="8">
        <v>59</v>
      </c>
      <c r="X6" s="8">
        <v>69</v>
      </c>
      <c r="Y6" s="8">
        <v>534</v>
      </c>
      <c r="Z6" s="8">
        <v>134.88</v>
      </c>
      <c r="AA6" s="8">
        <f>+'[1]Résumé Eingang'!D5</f>
        <v>67.48</v>
      </c>
      <c r="AB6" s="8">
        <f>+'[1]Résumé Eingang'!E5</f>
        <v>188.54</v>
      </c>
      <c r="AC6" s="8">
        <f>+'[1]Résumé Eingang'!F5</f>
        <v>103.45</v>
      </c>
      <c r="AD6" s="8">
        <f>+'[1]Résumé Eingang'!G5</f>
        <v>175.27</v>
      </c>
      <c r="AE6" s="8">
        <f t="shared" si="3"/>
        <v>168.19357142857143</v>
      </c>
      <c r="AG6" s="8">
        <f t="shared" si="4"/>
        <v>-107.79</v>
      </c>
    </row>
    <row r="7" spans="1:33" ht="15" customHeight="1" x14ac:dyDescent="0.2">
      <c r="A7" s="24" t="s">
        <v>12</v>
      </c>
      <c r="B7" s="25">
        <v>30</v>
      </c>
      <c r="C7" s="25">
        <v>29</v>
      </c>
      <c r="D7" s="25">
        <v>94</v>
      </c>
      <c r="E7" s="25">
        <v>93</v>
      </c>
      <c r="F7" s="25">
        <v>81</v>
      </c>
      <c r="G7" s="25">
        <v>115</v>
      </c>
      <c r="H7" s="25">
        <v>149</v>
      </c>
      <c r="I7" s="25">
        <v>126</v>
      </c>
      <c r="J7" s="25">
        <v>125</v>
      </c>
      <c r="K7" s="25">
        <v>149.1</v>
      </c>
      <c r="L7" s="25">
        <v>78.5</v>
      </c>
      <c r="M7" s="25">
        <v>90.1</v>
      </c>
      <c r="N7" s="25">
        <v>113.3</v>
      </c>
      <c r="O7" s="25">
        <v>141.18157398469685</v>
      </c>
      <c r="P7" s="25">
        <v>130.25666699458219</v>
      </c>
      <c r="Q7" s="25">
        <v>116.8949259605657</v>
      </c>
      <c r="R7" s="25">
        <v>109.99358840120199</v>
      </c>
      <c r="S7" s="25">
        <v>98.361695537994706</v>
      </c>
      <c r="T7" s="25">
        <v>98.5</v>
      </c>
      <c r="U7" s="25">
        <v>108.5</v>
      </c>
      <c r="V7" s="25">
        <v>108.5</v>
      </c>
      <c r="W7" s="25">
        <v>449.4</v>
      </c>
      <c r="X7" s="25">
        <v>82.137882822914108</v>
      </c>
      <c r="Y7" s="25">
        <v>104.5</v>
      </c>
      <c r="Z7" s="25">
        <v>109.9</v>
      </c>
      <c r="AA7" s="25">
        <f>+'[1]Résumé Eingang'!D6</f>
        <v>51.6</v>
      </c>
      <c r="AB7" s="25">
        <f>+'[1]Résumé Eingang'!E6</f>
        <v>112.5</v>
      </c>
      <c r="AC7" s="25">
        <f>+'[1]Résumé Eingang'!F6</f>
        <v>117.3</v>
      </c>
      <c r="AD7" s="25">
        <f>+'[1]Résumé Eingang'!G6</f>
        <v>178.77677003607525</v>
      </c>
      <c r="AE7" s="25">
        <f t="shared" si="3"/>
        <v>120.04653941921538</v>
      </c>
      <c r="AG7" s="25">
        <f t="shared" si="4"/>
        <v>-127.17677003607525</v>
      </c>
    </row>
    <row r="8" spans="1:33" ht="15" customHeight="1" x14ac:dyDescent="0.2">
      <c r="A8" s="6" t="s">
        <v>13</v>
      </c>
      <c r="B8" s="7"/>
      <c r="C8" s="7">
        <v>-20.5</v>
      </c>
      <c r="D8" s="7">
        <v>48.5</v>
      </c>
      <c r="E8" s="7">
        <v>69.599999999999994</v>
      </c>
      <c r="F8" s="7">
        <v>40.5</v>
      </c>
      <c r="G8" s="7">
        <v>51.8</v>
      </c>
      <c r="H8" s="7">
        <v>51.1</v>
      </c>
      <c r="I8" s="7">
        <v>88.8</v>
      </c>
      <c r="J8" s="7">
        <v>112.4</v>
      </c>
      <c r="K8" s="7">
        <v>159.80000000000001</v>
      </c>
      <c r="L8" s="7">
        <v>98.5</v>
      </c>
      <c r="M8" s="7">
        <v>67.900000000000006</v>
      </c>
      <c r="N8" s="7">
        <v>121.8</v>
      </c>
      <c r="O8" s="7">
        <v>142.80000000000001</v>
      </c>
      <c r="P8" s="8">
        <v>271.60000000000002</v>
      </c>
      <c r="Q8" s="8">
        <v>211.8</v>
      </c>
      <c r="R8" s="8">
        <v>417</v>
      </c>
      <c r="S8" s="8">
        <v>173.3</v>
      </c>
      <c r="T8" s="8">
        <v>196.8</v>
      </c>
      <c r="U8" s="8">
        <v>329.1</v>
      </c>
      <c r="V8" s="8">
        <v>130.5</v>
      </c>
      <c r="W8" s="8">
        <v>63.8</v>
      </c>
      <c r="X8" s="8">
        <v>106.7</v>
      </c>
      <c r="Y8" s="8">
        <v>131.19999999999999</v>
      </c>
      <c r="Z8" s="8">
        <v>123.1</v>
      </c>
      <c r="AA8" s="8">
        <f>+'[1]Résumé Eingang'!D7</f>
        <v>72.099999999999994</v>
      </c>
      <c r="AB8" s="8">
        <f>+'[1]Résumé Eingang'!E7</f>
        <v>112.9</v>
      </c>
      <c r="AC8" s="8">
        <f>+'[1]Résumé Eingang'!F7</f>
        <v>161.30000000000001</v>
      </c>
      <c r="AD8" s="8">
        <f>+'[1]Résumé Eingang'!G7</f>
        <v>343.1</v>
      </c>
      <c r="AE8" s="8">
        <f t="shared" si="3"/>
        <v>138.47499999999999</v>
      </c>
      <c r="AG8" s="8">
        <f t="shared" si="4"/>
        <v>-271</v>
      </c>
    </row>
    <row r="9" spans="1:33" ht="15" customHeight="1" x14ac:dyDescent="0.2">
      <c r="A9" s="24" t="s">
        <v>14</v>
      </c>
      <c r="B9" s="25">
        <v>96</v>
      </c>
      <c r="C9" s="25">
        <v>70</v>
      </c>
      <c r="D9" s="25">
        <v>103</v>
      </c>
      <c r="E9" s="25">
        <v>109</v>
      </c>
      <c r="F9" s="25">
        <v>121</v>
      </c>
      <c r="G9" s="25">
        <v>77</v>
      </c>
      <c r="H9" s="25">
        <v>70.2</v>
      </c>
      <c r="I9" s="25">
        <v>72.599999999999994</v>
      </c>
      <c r="J9" s="25">
        <v>92.1</v>
      </c>
      <c r="K9" s="25">
        <v>90</v>
      </c>
      <c r="L9" s="25">
        <v>186.8</v>
      </c>
      <c r="M9" s="25">
        <v>149</v>
      </c>
      <c r="N9" s="25">
        <v>148.30000000000001</v>
      </c>
      <c r="O9" s="25">
        <v>193.9</v>
      </c>
      <c r="P9" s="25">
        <v>183.4</v>
      </c>
      <c r="Q9" s="25">
        <v>222.4</v>
      </c>
      <c r="R9" s="25">
        <v>161.69999999999999</v>
      </c>
      <c r="S9" s="25">
        <v>134.4</v>
      </c>
      <c r="T9" s="25">
        <v>128.04</v>
      </c>
      <c r="U9" s="25">
        <v>136.08000000000001</v>
      </c>
      <c r="V9" s="25">
        <v>178.1</v>
      </c>
      <c r="W9" s="25">
        <v>97.7</v>
      </c>
      <c r="X9" s="25">
        <v>118.7</v>
      </c>
      <c r="Y9" s="25">
        <v>85.3</v>
      </c>
      <c r="Z9" s="25">
        <v>83.6</v>
      </c>
      <c r="AA9" s="25">
        <f>+'[1]Résumé Eingang'!D8</f>
        <v>85.2</v>
      </c>
      <c r="AB9" s="25">
        <f>+'[1]Résumé Eingang'!E8</f>
        <v>84.2</v>
      </c>
      <c r="AC9" s="25">
        <f>+'[1]Résumé Eingang'!F8</f>
        <v>100.71</v>
      </c>
      <c r="AD9" s="25">
        <f>+'[1]Résumé Eingang'!G8</f>
        <v>83.1</v>
      </c>
      <c r="AE9" s="25">
        <f t="shared" si="3"/>
        <v>120.19749999999998</v>
      </c>
      <c r="AG9" s="25">
        <f t="shared" si="4"/>
        <v>2.1000000000000085</v>
      </c>
    </row>
    <row r="10" spans="1:33" ht="15" customHeight="1" x14ac:dyDescent="0.2">
      <c r="A10" s="6" t="s">
        <v>15</v>
      </c>
      <c r="B10" s="7"/>
      <c r="C10" s="7"/>
      <c r="D10" s="7"/>
      <c r="E10" s="7"/>
      <c r="F10" s="7"/>
      <c r="G10" s="7">
        <v>52.8</v>
      </c>
      <c r="H10" s="7">
        <v>39.799999999999997</v>
      </c>
      <c r="I10" s="7">
        <v>27.9</v>
      </c>
      <c r="J10" s="7">
        <v>24.9</v>
      </c>
      <c r="K10" s="7">
        <v>27.9</v>
      </c>
      <c r="L10" s="7">
        <v>58.9</v>
      </c>
      <c r="M10" s="7">
        <v>157.30000000000001</v>
      </c>
      <c r="N10" s="7">
        <v>194.9</v>
      </c>
      <c r="O10" s="7">
        <v>162.1</v>
      </c>
      <c r="P10" s="8">
        <v>110.05</v>
      </c>
      <c r="Q10" s="8">
        <v>106.5</v>
      </c>
      <c r="R10" s="8">
        <v>130.82</v>
      </c>
      <c r="S10" s="8">
        <v>153.87</v>
      </c>
      <c r="T10" s="8">
        <v>142.1</v>
      </c>
      <c r="U10" s="8">
        <v>143.80000000000001</v>
      </c>
      <c r="V10" s="8">
        <v>112.17</v>
      </c>
      <c r="W10" s="8">
        <v>82.93</v>
      </c>
      <c r="X10" s="8">
        <v>74.430000000000007</v>
      </c>
      <c r="Y10" s="8">
        <v>69.180000000000007</v>
      </c>
      <c r="Z10" s="8">
        <v>88</v>
      </c>
      <c r="AA10" s="8">
        <f>+'[1]Résumé Eingang'!D9</f>
        <v>81.900000000000006</v>
      </c>
      <c r="AB10" s="8">
        <f>+'[1]Résumé Eingang'!E9</f>
        <v>99.4</v>
      </c>
      <c r="AC10" s="8">
        <f>+'[1]Résumé Eingang'!F9</f>
        <v>89.52</v>
      </c>
      <c r="AD10" s="8">
        <f>+'[1]Résumé Eingang'!G9</f>
        <v>84.7</v>
      </c>
      <c r="AE10" s="8">
        <f t="shared" si="3"/>
        <v>96.494583333333324</v>
      </c>
      <c r="AG10" s="8">
        <f t="shared" si="4"/>
        <v>-2.7999999999999972</v>
      </c>
    </row>
    <row r="11" spans="1:33" ht="15" customHeight="1" x14ac:dyDescent="0.2">
      <c r="A11" s="24" t="s">
        <v>16</v>
      </c>
      <c r="B11" s="25">
        <v>91.3</v>
      </c>
      <c r="C11" s="25">
        <v>87.1</v>
      </c>
      <c r="D11" s="25">
        <v>87.6</v>
      </c>
      <c r="E11" s="25">
        <v>68.3</v>
      </c>
      <c r="F11" s="25">
        <v>52.4</v>
      </c>
      <c r="G11" s="25">
        <v>84.6</v>
      </c>
      <c r="H11" s="25">
        <v>73.400000000000006</v>
      </c>
      <c r="I11" s="25">
        <v>102.8</v>
      </c>
      <c r="J11" s="25">
        <v>172.7</v>
      </c>
      <c r="K11" s="25">
        <v>140</v>
      </c>
      <c r="L11" s="25">
        <v>164</v>
      </c>
      <c r="M11" s="25">
        <v>147</v>
      </c>
      <c r="N11" s="25">
        <v>63.4</v>
      </c>
      <c r="O11" s="25">
        <v>105.8</v>
      </c>
      <c r="P11" s="25">
        <v>88.7</v>
      </c>
      <c r="Q11" s="25">
        <v>149.4</v>
      </c>
      <c r="R11" s="25">
        <v>196.3</v>
      </c>
      <c r="S11" s="25">
        <v>221.6</v>
      </c>
      <c r="T11" s="25">
        <v>179.2</v>
      </c>
      <c r="U11" s="25">
        <v>126.4</v>
      </c>
      <c r="V11" s="25">
        <v>95.2</v>
      </c>
      <c r="W11" s="25">
        <v>79.5</v>
      </c>
      <c r="X11" s="25">
        <v>89</v>
      </c>
      <c r="Y11" s="25">
        <v>144.80000000000001</v>
      </c>
      <c r="Z11" s="25">
        <v>118</v>
      </c>
      <c r="AA11" s="25">
        <f>+'[1]Résumé Eingang'!D10</f>
        <v>111.4</v>
      </c>
      <c r="AB11" s="25">
        <f>+'[1]Résumé Eingang'!E10</f>
        <v>122.9</v>
      </c>
      <c r="AC11" s="25">
        <f>+'[1]Résumé Eingang'!F10</f>
        <v>130.69999999999999</v>
      </c>
      <c r="AD11" s="25">
        <f>+'[1]Résumé Eingang'!G10</f>
        <v>91.6</v>
      </c>
      <c r="AE11" s="25">
        <f t="shared" si="3"/>
        <v>117.63571428571427</v>
      </c>
      <c r="AG11" s="25">
        <f t="shared" si="4"/>
        <v>19.800000000000011</v>
      </c>
    </row>
    <row r="12" spans="1:33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87.9</v>
      </c>
      <c r="I12" s="7">
        <v>90.3</v>
      </c>
      <c r="J12" s="7"/>
      <c r="K12" s="7">
        <v>125.4</v>
      </c>
      <c r="L12" s="7">
        <v>68</v>
      </c>
      <c r="M12" s="7">
        <v>43.9</v>
      </c>
      <c r="N12" s="7">
        <v>58.3</v>
      </c>
      <c r="O12" s="7">
        <v>91.4</v>
      </c>
      <c r="P12" s="8">
        <v>108.9</v>
      </c>
      <c r="Q12" s="8">
        <v>157</v>
      </c>
      <c r="R12" s="8">
        <v>124.6</v>
      </c>
      <c r="S12" s="8">
        <v>114.2</v>
      </c>
      <c r="T12" s="8">
        <v>101.5</v>
      </c>
      <c r="U12" s="8">
        <v>52.5</v>
      </c>
      <c r="V12" s="8">
        <v>193.3</v>
      </c>
      <c r="W12" s="8">
        <v>24.5</v>
      </c>
      <c r="X12" s="8">
        <v>56.9</v>
      </c>
      <c r="Y12" s="8">
        <v>159.30000000000001</v>
      </c>
      <c r="Z12" s="8">
        <v>121.3</v>
      </c>
      <c r="AA12" s="8">
        <f>+'[1]Résumé Eingang'!D11</f>
        <v>71.7</v>
      </c>
      <c r="AB12" s="8">
        <f>+'[1]Résumé Eingang'!E11</f>
        <v>43</v>
      </c>
      <c r="AC12" s="8">
        <f>+'[1]Résumé Eingang'!F11</f>
        <v>80.3</v>
      </c>
      <c r="AD12" s="8">
        <f>+'[1]Résumé Eingang'!G11</f>
        <v>61.4</v>
      </c>
      <c r="AE12" s="8">
        <f t="shared" si="3"/>
        <v>92.527272727272731</v>
      </c>
      <c r="AG12" s="8">
        <f t="shared" si="4"/>
        <v>10.300000000000004</v>
      </c>
    </row>
    <row r="13" spans="1:33" ht="15" customHeight="1" x14ac:dyDescent="0.2">
      <c r="A13" s="24" t="s">
        <v>18</v>
      </c>
      <c r="B13" s="25"/>
      <c r="C13" s="25"/>
      <c r="D13" s="25"/>
      <c r="E13" s="25">
        <v>96.4</v>
      </c>
      <c r="F13" s="25">
        <v>99.1</v>
      </c>
      <c r="G13" s="25">
        <v>87.4</v>
      </c>
      <c r="H13" s="25">
        <v>77.900000000000006</v>
      </c>
      <c r="I13" s="25">
        <v>75.900000000000006</v>
      </c>
      <c r="J13" s="25">
        <v>63.2</v>
      </c>
      <c r="K13" s="25">
        <v>94.2</v>
      </c>
      <c r="L13" s="25">
        <v>88.7</v>
      </c>
      <c r="M13" s="25">
        <v>163.1</v>
      </c>
      <c r="N13" s="25">
        <v>103.9</v>
      </c>
      <c r="O13" s="25">
        <v>122</v>
      </c>
      <c r="P13" s="25">
        <v>125.6</v>
      </c>
      <c r="Q13" s="25">
        <v>117.4</v>
      </c>
      <c r="R13" s="25">
        <v>148.24</v>
      </c>
      <c r="S13" s="25">
        <v>116.5</v>
      </c>
      <c r="T13" s="25">
        <v>103.62</v>
      </c>
      <c r="U13" s="25">
        <v>103.1</v>
      </c>
      <c r="V13" s="25">
        <v>98.6</v>
      </c>
      <c r="W13" s="25">
        <v>119.1</v>
      </c>
      <c r="X13" s="25">
        <v>117.9</v>
      </c>
      <c r="Y13" s="25">
        <v>102.27</v>
      </c>
      <c r="Z13" s="25">
        <v>169.84</v>
      </c>
      <c r="AA13" s="25">
        <f>+'[1]Résumé Eingang'!D12</f>
        <v>144.62</v>
      </c>
      <c r="AB13" s="25">
        <f>+'[1]Résumé Eingang'!E12</f>
        <v>139.18</v>
      </c>
      <c r="AC13" s="25">
        <f>+'[1]Résumé Eingang'!F12</f>
        <v>115.24</v>
      </c>
      <c r="AD13" s="25">
        <f>+'[1]Résumé Eingang'!G12</f>
        <v>104.26</v>
      </c>
      <c r="AE13" s="25">
        <f t="shared" si="3"/>
        <v>111.43346153846151</v>
      </c>
      <c r="AG13" s="25">
        <f t="shared" si="4"/>
        <v>40.36</v>
      </c>
    </row>
    <row r="14" spans="1:33" ht="15" customHeight="1" x14ac:dyDescent="0.2">
      <c r="A14" s="6" t="s">
        <v>19</v>
      </c>
      <c r="B14" s="7">
        <v>18.100000000000001</v>
      </c>
      <c r="C14" s="7">
        <v>16.2</v>
      </c>
      <c r="D14" s="7">
        <v>27.9</v>
      </c>
      <c r="E14" s="7">
        <v>21.5</v>
      </c>
      <c r="F14" s="7">
        <v>6.4</v>
      </c>
      <c r="G14" s="7">
        <v>10.4</v>
      </c>
      <c r="H14" s="7">
        <v>41.9</v>
      </c>
      <c r="I14" s="7">
        <v>36.6</v>
      </c>
      <c r="J14" s="7">
        <v>37.200000000000003</v>
      </c>
      <c r="K14" s="7">
        <v>44</v>
      </c>
      <c r="L14" s="7">
        <v>32</v>
      </c>
      <c r="M14" s="7">
        <v>24</v>
      </c>
      <c r="N14" s="7">
        <v>34</v>
      </c>
      <c r="O14" s="7">
        <v>27</v>
      </c>
      <c r="P14" s="8">
        <v>16</v>
      </c>
      <c r="Q14" s="8">
        <v>197.6</v>
      </c>
      <c r="R14" s="8">
        <v>44.6</v>
      </c>
      <c r="S14" s="8">
        <v>101</v>
      </c>
      <c r="T14" s="8">
        <v>106.49</v>
      </c>
      <c r="U14" s="8">
        <v>65</v>
      </c>
      <c r="V14" s="8">
        <v>66.64</v>
      </c>
      <c r="W14" s="8">
        <v>89.28</v>
      </c>
      <c r="X14" s="8">
        <v>124.76</v>
      </c>
      <c r="Y14" s="8">
        <v>177.64</v>
      </c>
      <c r="Z14" s="8">
        <v>189.86</v>
      </c>
      <c r="AA14" s="8">
        <f>+'[1]Résumé Eingang'!D13</f>
        <v>113.8</v>
      </c>
      <c r="AB14" s="8">
        <f>+'[1]Résumé Eingang'!E13</f>
        <v>96.87</v>
      </c>
      <c r="AC14" s="8">
        <f>+'[1]Résumé Eingang'!F13</f>
        <v>83.09</v>
      </c>
      <c r="AD14" s="8">
        <f>+'[1]Résumé Eingang'!G13</f>
        <v>153.74</v>
      </c>
      <c r="AE14" s="8">
        <f t="shared" si="3"/>
        <v>70.90964285714287</v>
      </c>
      <c r="AG14" s="8">
        <f t="shared" si="4"/>
        <v>-39.940000000000012</v>
      </c>
    </row>
    <row r="15" spans="1:33" ht="15" customHeight="1" x14ac:dyDescent="0.2">
      <c r="A15" s="24" t="s">
        <v>20</v>
      </c>
      <c r="B15" s="25"/>
      <c r="C15" s="25">
        <v>36.700000000000003</v>
      </c>
      <c r="D15" s="25">
        <v>69.099999999999994</v>
      </c>
      <c r="E15" s="25">
        <v>75.3</v>
      </c>
      <c r="F15" s="25">
        <v>85.3</v>
      </c>
      <c r="G15" s="25">
        <v>74.3</v>
      </c>
      <c r="H15" s="25">
        <v>100.5</v>
      </c>
      <c r="I15" s="25">
        <v>85.5</v>
      </c>
      <c r="J15" s="25">
        <v>106.5</v>
      </c>
      <c r="K15" s="25">
        <v>104.8</v>
      </c>
      <c r="L15" s="25">
        <v>68.8</v>
      </c>
      <c r="M15" s="25">
        <v>208.2</v>
      </c>
      <c r="N15" s="25">
        <v>122.9</v>
      </c>
      <c r="O15" s="25">
        <v>136</v>
      </c>
      <c r="P15" s="25">
        <v>128.30000000000001</v>
      </c>
      <c r="Q15" s="25">
        <v>182.07</v>
      </c>
      <c r="R15" s="25">
        <v>186.9</v>
      </c>
      <c r="S15" s="25">
        <v>138.5</v>
      </c>
      <c r="T15" s="25">
        <v>103.2</v>
      </c>
      <c r="U15" s="25">
        <v>81.95</v>
      </c>
      <c r="V15" s="25">
        <v>92.95</v>
      </c>
      <c r="W15" s="25">
        <v>56</v>
      </c>
      <c r="X15" s="25">
        <v>94.2</v>
      </c>
      <c r="Y15" s="25">
        <v>129.69999999999999</v>
      </c>
      <c r="Z15" s="25">
        <v>130.1</v>
      </c>
      <c r="AA15" s="25">
        <f>+'[1]Résumé Eingang'!D14</f>
        <v>116.3</v>
      </c>
      <c r="AB15" s="25">
        <f>+'[1]Résumé Eingang'!E14</f>
        <v>94.56</v>
      </c>
      <c r="AC15" s="25" t="str">
        <f>+'[1]Résumé Eingang'!F14</f>
        <v>---</v>
      </c>
      <c r="AD15" s="25">
        <f>+'[1]Résumé Eingang'!G14</f>
        <v>112.63</v>
      </c>
      <c r="AE15" s="25">
        <f t="shared" si="3"/>
        <v>108.19481481481481</v>
      </c>
      <c r="AG15" s="25">
        <f t="shared" si="4"/>
        <v>3.6700000000000017</v>
      </c>
    </row>
    <row r="16" spans="1:33" ht="15" customHeight="1" x14ac:dyDescent="0.2">
      <c r="A16" s="6" t="s">
        <v>21</v>
      </c>
      <c r="B16" s="7">
        <v>34.5</v>
      </c>
      <c r="C16" s="7">
        <v>49.6</v>
      </c>
      <c r="D16" s="7">
        <v>72.599999999999994</v>
      </c>
      <c r="E16" s="7">
        <v>66</v>
      </c>
      <c r="F16" s="7">
        <v>53.1</v>
      </c>
      <c r="G16" s="7">
        <v>50.2</v>
      </c>
      <c r="H16" s="7">
        <v>45.4</v>
      </c>
      <c r="I16" s="7">
        <v>50.2</v>
      </c>
      <c r="J16" s="7">
        <v>53.8</v>
      </c>
      <c r="K16" s="7">
        <v>74.8</v>
      </c>
      <c r="L16" s="7">
        <v>83.4</v>
      </c>
      <c r="M16" s="7">
        <v>70.5</v>
      </c>
      <c r="N16" s="7">
        <v>32.9</v>
      </c>
      <c r="O16" s="7">
        <v>14.4</v>
      </c>
      <c r="P16" s="8">
        <v>22.2</v>
      </c>
      <c r="Q16" s="8">
        <v>99</v>
      </c>
      <c r="R16" s="8">
        <v>116</v>
      </c>
      <c r="S16" s="8">
        <v>146.1</v>
      </c>
      <c r="T16" s="8">
        <v>79.5</v>
      </c>
      <c r="U16" s="8">
        <v>65.7</v>
      </c>
      <c r="V16" s="8">
        <v>83.7</v>
      </c>
      <c r="W16" s="8">
        <v>93.6</v>
      </c>
      <c r="X16" s="8">
        <v>59.4</v>
      </c>
      <c r="Y16" s="8">
        <v>65.5</v>
      </c>
      <c r="Z16" s="8">
        <v>73.5</v>
      </c>
      <c r="AA16" s="8">
        <f>+'[1]Résumé Eingang'!D15</f>
        <v>68.8</v>
      </c>
      <c r="AB16" s="8">
        <f>+'[1]Résumé Eingang'!E15</f>
        <v>131.4</v>
      </c>
      <c r="AC16" s="8">
        <f>+'[1]Résumé Eingang'!F15</f>
        <v>114.1</v>
      </c>
      <c r="AD16" s="8">
        <f>+'[1]Résumé Eingang'!G15</f>
        <v>166.9</v>
      </c>
      <c r="AE16" s="8">
        <f t="shared" si="3"/>
        <v>75.082142857142841</v>
      </c>
      <c r="AG16" s="8">
        <f t="shared" si="4"/>
        <v>-98.100000000000009</v>
      </c>
    </row>
    <row r="17" spans="1:33" ht="15" customHeight="1" x14ac:dyDescent="0.2">
      <c r="A17" s="24" t="s">
        <v>22</v>
      </c>
      <c r="B17" s="25"/>
      <c r="C17" s="25"/>
      <c r="D17" s="25">
        <v>93.8</v>
      </c>
      <c r="E17" s="25">
        <v>66.2</v>
      </c>
      <c r="F17" s="25"/>
      <c r="G17" s="25"/>
      <c r="H17" s="25"/>
      <c r="I17" s="25"/>
      <c r="J17" s="25"/>
      <c r="K17" s="25"/>
      <c r="L17" s="25">
        <v>97.8</v>
      </c>
      <c r="M17" s="25">
        <v>306.89999999999998</v>
      </c>
      <c r="N17" s="25">
        <v>258.39999999999998</v>
      </c>
      <c r="O17" s="25">
        <v>114.1</v>
      </c>
      <c r="P17" s="25">
        <v>60.6</v>
      </c>
      <c r="Q17" s="25">
        <v>90.91</v>
      </c>
      <c r="R17" s="25">
        <v>67.67</v>
      </c>
      <c r="S17" s="25">
        <v>121.97</v>
      </c>
      <c r="T17" s="25">
        <v>122.96</v>
      </c>
      <c r="U17" s="25">
        <v>175.5</v>
      </c>
      <c r="V17" s="25">
        <v>108.4</v>
      </c>
      <c r="W17" s="25">
        <v>132.69999999999999</v>
      </c>
      <c r="X17" s="25">
        <v>128.19999999999999</v>
      </c>
      <c r="Y17" s="25">
        <v>104.6</v>
      </c>
      <c r="Z17" s="25">
        <v>251.9</v>
      </c>
      <c r="AA17" s="25">
        <f>+'[1]Résumé Eingang'!D16</f>
        <v>138.30000000000001</v>
      </c>
      <c r="AB17" s="25">
        <f>+'[1]Résumé Eingang'!E16</f>
        <v>107</v>
      </c>
      <c r="AC17" s="25">
        <f>+'[1]Résumé Eingang'!F16</f>
        <v>99.4</v>
      </c>
      <c r="AD17" s="25">
        <f>+'[1]Résumé Eingang'!G16</f>
        <v>98.2</v>
      </c>
      <c r="AE17" s="25">
        <f t="shared" si="3"/>
        <v>130.73857142857145</v>
      </c>
      <c r="AG17" s="25">
        <f t="shared" si="4"/>
        <v>40.100000000000009</v>
      </c>
    </row>
    <row r="18" spans="1:33" ht="15" customHeight="1" x14ac:dyDescent="0.2">
      <c r="A18" s="6" t="s">
        <v>23</v>
      </c>
      <c r="B18" s="7">
        <v>29.6</v>
      </c>
      <c r="C18" s="7">
        <v>45</v>
      </c>
      <c r="D18" s="7">
        <v>59.2</v>
      </c>
      <c r="E18" s="7">
        <v>88.4</v>
      </c>
      <c r="F18" s="7">
        <v>85.4</v>
      </c>
      <c r="G18" s="7">
        <v>93.3</v>
      </c>
      <c r="H18" s="7">
        <v>52.5</v>
      </c>
      <c r="I18" s="7">
        <v>88.3</v>
      </c>
      <c r="J18" s="7">
        <v>61.9</v>
      </c>
      <c r="K18" s="7">
        <v>226</v>
      </c>
      <c r="L18" s="7">
        <v>275.10000000000002</v>
      </c>
      <c r="M18" s="7">
        <v>224</v>
      </c>
      <c r="N18" s="7">
        <v>162.30000000000001</v>
      </c>
      <c r="O18" s="7">
        <v>231.6</v>
      </c>
      <c r="P18" s="8">
        <v>122.9</v>
      </c>
      <c r="Q18" s="8">
        <v>234.3</v>
      </c>
      <c r="R18" s="8">
        <v>143.5</v>
      </c>
      <c r="S18" s="8">
        <v>85.7</v>
      </c>
      <c r="T18" s="8">
        <v>62.6</v>
      </c>
      <c r="U18" s="8">
        <v>90.63</v>
      </c>
      <c r="V18" s="8">
        <v>70</v>
      </c>
      <c r="W18" s="8">
        <v>77.13</v>
      </c>
      <c r="X18" s="8">
        <v>152.4</v>
      </c>
      <c r="Y18" s="8">
        <v>163</v>
      </c>
      <c r="Z18" s="8">
        <v>376.4</v>
      </c>
      <c r="AA18" s="8">
        <f>+'[1]Résumé Eingang'!D17</f>
        <v>273</v>
      </c>
      <c r="AB18" s="8">
        <f>+'[1]Résumé Eingang'!E17</f>
        <v>158.6</v>
      </c>
      <c r="AC18" s="8">
        <f>+'[1]Résumé Eingang'!F17</f>
        <v>218.6</v>
      </c>
      <c r="AD18" s="8">
        <f>+'[1]Résumé Eingang'!G17</f>
        <v>165.6</v>
      </c>
      <c r="AE18" s="8">
        <f t="shared" si="3"/>
        <v>145.97714285714284</v>
      </c>
      <c r="AG18" s="8">
        <f t="shared" si="4"/>
        <v>107.4</v>
      </c>
    </row>
    <row r="19" spans="1:33" ht="15" customHeight="1" x14ac:dyDescent="0.2">
      <c r="A19" s="24" t="s">
        <v>24</v>
      </c>
      <c r="B19" s="25"/>
      <c r="C19" s="25"/>
      <c r="D19" s="25"/>
      <c r="E19" s="25">
        <v>62.9</v>
      </c>
      <c r="F19" s="25">
        <v>85.3</v>
      </c>
      <c r="G19" s="25">
        <v>96.7</v>
      </c>
      <c r="H19" s="25">
        <v>60.6</v>
      </c>
      <c r="I19" s="25">
        <v>79.5</v>
      </c>
      <c r="J19" s="25">
        <v>75.5</v>
      </c>
      <c r="K19" s="25">
        <v>141.30000000000001</v>
      </c>
      <c r="L19" s="25">
        <v>113.6</v>
      </c>
      <c r="M19" s="25">
        <v>80</v>
      </c>
      <c r="N19" s="25">
        <v>73.5</v>
      </c>
      <c r="O19" s="25">
        <v>208</v>
      </c>
      <c r="P19" s="25">
        <v>158.44999999999999</v>
      </c>
      <c r="Q19" s="25">
        <v>214.5</v>
      </c>
      <c r="R19" s="25">
        <v>132.6</v>
      </c>
      <c r="S19" s="25">
        <v>156.59</v>
      </c>
      <c r="T19" s="25">
        <v>168.85</v>
      </c>
      <c r="U19" s="25">
        <v>68.47</v>
      </c>
      <c r="V19" s="25">
        <v>117.11</v>
      </c>
      <c r="W19" s="25">
        <v>79.819999999999993</v>
      </c>
      <c r="X19" s="25">
        <v>89.67</v>
      </c>
      <c r="Y19" s="25">
        <v>164.93</v>
      </c>
      <c r="Z19" s="25">
        <v>229.6</v>
      </c>
      <c r="AA19" s="25">
        <f>+'[1]Résumé Eingang'!D18</f>
        <v>212.1</v>
      </c>
      <c r="AB19" s="25">
        <f>+'[1]Résumé Eingang'!E18</f>
        <v>165.58525553703527</v>
      </c>
      <c r="AC19" s="25">
        <f>+'[1]Résumé Eingang'!F18</f>
        <v>98.542185370126816</v>
      </c>
      <c r="AD19" s="25">
        <f>+'[1]Résumé Eingang'!G18</f>
        <v>76.37</v>
      </c>
      <c r="AE19" s="25">
        <f t="shared" si="3"/>
        <v>123.46490157335236</v>
      </c>
      <c r="AG19" s="25">
        <f t="shared" si="4"/>
        <v>135.72999999999999</v>
      </c>
    </row>
    <row r="20" spans="1:33" ht="15" customHeight="1" x14ac:dyDescent="0.2">
      <c r="A20" s="6" t="s">
        <v>25</v>
      </c>
      <c r="B20" s="7"/>
      <c r="C20" s="7"/>
      <c r="D20" s="7"/>
      <c r="E20" s="7"/>
      <c r="F20" s="7"/>
      <c r="G20" s="7">
        <v>110</v>
      </c>
      <c r="H20" s="7">
        <v>101</v>
      </c>
      <c r="I20" s="7">
        <v>75</v>
      </c>
      <c r="J20" s="7">
        <v>104</v>
      </c>
      <c r="K20" s="7">
        <v>213</v>
      </c>
      <c r="L20" s="7">
        <v>117</v>
      </c>
      <c r="M20" s="7">
        <v>145</v>
      </c>
      <c r="N20" s="7">
        <v>4</v>
      </c>
      <c r="O20" s="7">
        <v>93</v>
      </c>
      <c r="P20" s="8">
        <v>148</v>
      </c>
      <c r="Q20" s="8">
        <v>163</v>
      </c>
      <c r="R20" s="8">
        <v>238</v>
      </c>
      <c r="S20" s="8">
        <v>270</v>
      </c>
      <c r="T20" s="8">
        <v>166</v>
      </c>
      <c r="U20" s="8">
        <v>79</v>
      </c>
      <c r="V20" s="8">
        <v>67</v>
      </c>
      <c r="W20" s="8">
        <v>54</v>
      </c>
      <c r="X20" s="8">
        <v>58</v>
      </c>
      <c r="Y20" s="8">
        <v>87</v>
      </c>
      <c r="Z20" s="8">
        <v>157</v>
      </c>
      <c r="AA20" s="8">
        <f>+'[1]Résumé Eingang'!D19</f>
        <v>144</v>
      </c>
      <c r="AB20" s="8">
        <f>+'[1]Résumé Eingang'!E19</f>
        <v>74</v>
      </c>
      <c r="AC20" s="8">
        <f>+'[1]Résumé Eingang'!F19</f>
        <v>81.430000000000007</v>
      </c>
      <c r="AD20" s="8">
        <f>+'[1]Résumé Eingang'!G19</f>
        <v>66.650000000000006</v>
      </c>
      <c r="AE20" s="8">
        <f t="shared" si="3"/>
        <v>117.295</v>
      </c>
      <c r="AG20" s="8">
        <f t="shared" si="4"/>
        <v>77.349999999999994</v>
      </c>
    </row>
    <row r="21" spans="1:33" ht="15" customHeight="1" x14ac:dyDescent="0.2">
      <c r="A21" s="24" t="s">
        <v>26</v>
      </c>
      <c r="B21" s="25">
        <v>43.7</v>
      </c>
      <c r="C21" s="25">
        <v>39.200000000000003</v>
      </c>
      <c r="D21" s="25">
        <v>35.299999999999997</v>
      </c>
      <c r="E21" s="25">
        <v>58.6</v>
      </c>
      <c r="F21" s="25">
        <v>81.7</v>
      </c>
      <c r="G21" s="25">
        <v>101.3</v>
      </c>
      <c r="H21" s="25">
        <v>98.7</v>
      </c>
      <c r="I21" s="25">
        <v>85.8</v>
      </c>
      <c r="J21" s="25">
        <v>100.8</v>
      </c>
      <c r="K21" s="25">
        <v>149.5</v>
      </c>
      <c r="L21" s="25">
        <v>114.1</v>
      </c>
      <c r="M21" s="25">
        <v>230.9</v>
      </c>
      <c r="N21" s="25">
        <v>217.7</v>
      </c>
      <c r="O21" s="25">
        <v>126.6</v>
      </c>
      <c r="P21" s="25">
        <v>146.1</v>
      </c>
      <c r="Q21" s="25">
        <v>111.9</v>
      </c>
      <c r="R21" s="25">
        <v>147.19999999999999</v>
      </c>
      <c r="S21" s="25">
        <v>119.1</v>
      </c>
      <c r="T21" s="25">
        <v>117</v>
      </c>
      <c r="U21" s="25">
        <v>106.6</v>
      </c>
      <c r="V21" s="25">
        <v>111.1</v>
      </c>
      <c r="W21" s="25">
        <v>86.2</v>
      </c>
      <c r="X21" s="25">
        <v>62</v>
      </c>
      <c r="Y21" s="25">
        <v>63.1</v>
      </c>
      <c r="Z21" s="25">
        <v>111.3</v>
      </c>
      <c r="AA21" s="25">
        <f>+'[1]Résumé Eingang'!D20</f>
        <v>262.7</v>
      </c>
      <c r="AB21" s="25">
        <f>+'[1]Résumé Eingang'!E20</f>
        <v>224.4</v>
      </c>
      <c r="AC21" s="25">
        <f>+'[1]Résumé Eingang'!F20</f>
        <v>1559.5</v>
      </c>
      <c r="AD21" s="25">
        <f>+'[1]Résumé Eingang'!G20</f>
        <v>365.4</v>
      </c>
      <c r="AE21" s="25">
        <f t="shared" si="3"/>
        <v>179.77857142857141</v>
      </c>
      <c r="AG21" s="25">
        <f t="shared" si="4"/>
        <v>-102.69999999999999</v>
      </c>
    </row>
    <row r="22" spans="1:33" ht="15" customHeight="1" x14ac:dyDescent="0.2">
      <c r="A22" s="6" t="s">
        <v>27</v>
      </c>
      <c r="B22" s="7">
        <v>35</v>
      </c>
      <c r="C22" s="7">
        <v>53.5</v>
      </c>
      <c r="D22" s="7">
        <v>105.7</v>
      </c>
      <c r="E22" s="7">
        <v>84.6</v>
      </c>
      <c r="F22" s="7">
        <v>74.7</v>
      </c>
      <c r="G22" s="7">
        <v>71.7</v>
      </c>
      <c r="H22" s="7">
        <v>75.2</v>
      </c>
      <c r="I22" s="7">
        <v>87.5</v>
      </c>
      <c r="J22" s="7">
        <v>87.4</v>
      </c>
      <c r="K22" s="7">
        <v>102</v>
      </c>
      <c r="L22" s="7">
        <v>126.1</v>
      </c>
      <c r="M22" s="7">
        <v>118.3</v>
      </c>
      <c r="N22" s="7">
        <v>142.80000000000001</v>
      </c>
      <c r="O22" s="7">
        <v>127.2</v>
      </c>
      <c r="P22" s="8">
        <v>114.4</v>
      </c>
      <c r="Q22" s="8">
        <v>117.9</v>
      </c>
      <c r="R22" s="8">
        <v>151.69999999999999</v>
      </c>
      <c r="S22" s="8">
        <v>159.69999999999999</v>
      </c>
      <c r="T22" s="8">
        <v>150.1</v>
      </c>
      <c r="U22" s="8">
        <v>151.80000000000001</v>
      </c>
      <c r="V22" s="8">
        <v>145.1</v>
      </c>
      <c r="W22" s="8">
        <v>111.5</v>
      </c>
      <c r="X22" s="8">
        <v>91.1</v>
      </c>
      <c r="Y22" s="8">
        <v>140.4</v>
      </c>
      <c r="Z22" s="8">
        <v>145.80000000000001</v>
      </c>
      <c r="AA22" s="8">
        <f>+'[1]Résumé Eingang'!D21</f>
        <v>154.6</v>
      </c>
      <c r="AB22" s="8">
        <f>+'[1]Résumé Eingang'!E21</f>
        <v>136.75</v>
      </c>
      <c r="AC22" s="8">
        <f>+'[1]Résumé Eingang'!F21</f>
        <v>131.1</v>
      </c>
      <c r="AD22" s="8">
        <f>+'[1]Résumé Eingang'!G21</f>
        <v>98.8</v>
      </c>
      <c r="AE22" s="8">
        <f t="shared" si="3"/>
        <v>116.33750000000001</v>
      </c>
      <c r="AG22" s="8">
        <f t="shared" si="4"/>
        <v>55.8</v>
      </c>
    </row>
    <row r="23" spans="1:33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121</v>
      </c>
      <c r="L23" s="25">
        <v>141.9</v>
      </c>
      <c r="M23" s="25">
        <v>141.80000000000001</v>
      </c>
      <c r="N23" s="25">
        <v>113</v>
      </c>
      <c r="O23" s="25">
        <v>106.2</v>
      </c>
      <c r="P23" s="25">
        <v>101.2</v>
      </c>
      <c r="Q23" s="25">
        <v>122.8</v>
      </c>
      <c r="R23" s="25">
        <v>118.8</v>
      </c>
      <c r="S23" s="25">
        <v>121.2</v>
      </c>
      <c r="T23" s="25">
        <v>106.7</v>
      </c>
      <c r="U23" s="25">
        <v>170.5</v>
      </c>
      <c r="V23" s="25">
        <v>88.7</v>
      </c>
      <c r="W23" s="25">
        <v>86.5</v>
      </c>
      <c r="X23" s="25">
        <v>74.099999999999994</v>
      </c>
      <c r="Y23" s="25">
        <v>67.3</v>
      </c>
      <c r="Z23" s="25">
        <v>87.3</v>
      </c>
      <c r="AA23" s="25">
        <f>+'[1]Résumé Eingang'!D22</f>
        <v>69.5</v>
      </c>
      <c r="AB23" s="25">
        <f>+'[1]Résumé Eingang'!E22</f>
        <v>79.900000000000006</v>
      </c>
      <c r="AC23" s="25">
        <f>+'[1]Résumé Eingang'!F22</f>
        <v>108.3</v>
      </c>
      <c r="AD23" s="25">
        <f>+'[1]Résumé Eingang'!G22</f>
        <v>93.1</v>
      </c>
      <c r="AE23" s="25">
        <f t="shared" si="3"/>
        <v>105.99000000000001</v>
      </c>
      <c r="AG23" s="25">
        <f t="shared" si="4"/>
        <v>-23.599999999999994</v>
      </c>
    </row>
    <row r="24" spans="1:33" ht="15" customHeight="1" x14ac:dyDescent="0.2">
      <c r="A24" s="6" t="s">
        <v>29</v>
      </c>
      <c r="B24" s="7"/>
      <c r="C24" s="7">
        <v>41.9</v>
      </c>
      <c r="D24" s="7">
        <v>65.400000000000006</v>
      </c>
      <c r="E24" s="7">
        <v>65</v>
      </c>
      <c r="F24" s="7">
        <v>74.8</v>
      </c>
      <c r="G24" s="7">
        <v>64.099999999999994</v>
      </c>
      <c r="H24" s="7">
        <v>84</v>
      </c>
      <c r="I24" s="7">
        <v>114.2</v>
      </c>
      <c r="J24" s="7">
        <v>132.1</v>
      </c>
      <c r="K24" s="7">
        <v>107.3</v>
      </c>
      <c r="L24" s="7">
        <v>155.4</v>
      </c>
      <c r="M24" s="7">
        <v>148.19999999999999</v>
      </c>
      <c r="N24" s="7">
        <v>97.1</v>
      </c>
      <c r="O24" s="7">
        <v>70.599999999999994</v>
      </c>
      <c r="P24" s="8">
        <v>70.400000000000006</v>
      </c>
      <c r="Q24" s="8">
        <v>88.9</v>
      </c>
      <c r="R24" s="8">
        <v>106.8</v>
      </c>
      <c r="S24" s="8">
        <v>105.6</v>
      </c>
      <c r="T24" s="8">
        <v>150.4</v>
      </c>
      <c r="U24" s="8">
        <v>137.30000000000001</v>
      </c>
      <c r="V24" s="8">
        <v>107.1</v>
      </c>
      <c r="W24" s="8">
        <v>70.400000000000006</v>
      </c>
      <c r="X24" s="8">
        <v>49</v>
      </c>
      <c r="Y24" s="8">
        <v>68.900000000000006</v>
      </c>
      <c r="Z24" s="8">
        <v>68.099999999999994</v>
      </c>
      <c r="AA24" s="8">
        <f>+'[1]Résumé Eingang'!D23</f>
        <v>98.7</v>
      </c>
      <c r="AB24" s="8">
        <f>+'[1]Résumé Eingang'!E23</f>
        <v>103.3</v>
      </c>
      <c r="AC24" s="8">
        <f>+'[1]Résumé Eingang'!F23</f>
        <v>82.9</v>
      </c>
      <c r="AD24" s="8">
        <f>+'[1]Résumé Eingang'!G23</f>
        <v>100.7</v>
      </c>
      <c r="AE24" s="8">
        <f t="shared" si="3"/>
        <v>93.878571428571405</v>
      </c>
      <c r="AG24" s="8">
        <f t="shared" si="4"/>
        <v>-2</v>
      </c>
    </row>
    <row r="25" spans="1:33" ht="15" customHeight="1" x14ac:dyDescent="0.2">
      <c r="A25" s="24" t="s">
        <v>30</v>
      </c>
      <c r="B25" s="25"/>
      <c r="C25" s="25">
        <v>89.3</v>
      </c>
      <c r="D25" s="25"/>
      <c r="E25" s="25"/>
      <c r="F25" s="25"/>
      <c r="G25" s="25"/>
      <c r="H25" s="25"/>
      <c r="I25" s="25">
        <v>30.2</v>
      </c>
      <c r="J25" s="25">
        <v>67.599999999999994</v>
      </c>
      <c r="K25" s="25">
        <v>135.1</v>
      </c>
      <c r="L25" s="25">
        <v>158.19999999999999</v>
      </c>
      <c r="M25" s="25">
        <v>98</v>
      </c>
      <c r="N25" s="25">
        <v>217.3</v>
      </c>
      <c r="O25" s="25">
        <v>230.7</v>
      </c>
      <c r="P25" s="25">
        <v>184.9</v>
      </c>
      <c r="Q25" s="25">
        <v>97.3</v>
      </c>
      <c r="R25" s="25">
        <v>152.4</v>
      </c>
      <c r="S25" s="25">
        <v>166</v>
      </c>
      <c r="T25" s="25">
        <v>201.2</v>
      </c>
      <c r="U25" s="25">
        <v>139.6</v>
      </c>
      <c r="V25" s="25">
        <v>87.9</v>
      </c>
      <c r="W25" s="25">
        <v>79.3</v>
      </c>
      <c r="X25" s="25">
        <v>184.3</v>
      </c>
      <c r="Y25" s="25">
        <v>208.9</v>
      </c>
      <c r="Z25" s="25">
        <v>94.1</v>
      </c>
      <c r="AA25" s="25">
        <f>+'[1]Résumé Eingang'!D24</f>
        <v>65.099999999999994</v>
      </c>
      <c r="AB25" s="25">
        <f>+'[1]Résumé Eingang'!E24</f>
        <v>57</v>
      </c>
      <c r="AC25" s="25">
        <f>+'[1]Résumé Eingang'!F24</f>
        <v>62.6</v>
      </c>
      <c r="AD25" s="25">
        <f>+'[1]Résumé Eingang'!G24</f>
        <v>109.5</v>
      </c>
      <c r="AE25" s="25">
        <f t="shared" si="3"/>
        <v>126.80434782608698</v>
      </c>
      <c r="AG25" s="25">
        <f t="shared" si="4"/>
        <v>-44.400000000000006</v>
      </c>
    </row>
    <row r="26" spans="1:33" ht="15" customHeight="1" x14ac:dyDescent="0.2">
      <c r="A26" s="6" t="s">
        <v>31</v>
      </c>
      <c r="B26" s="7">
        <v>47.7</v>
      </c>
      <c r="C26" s="7">
        <v>35.6</v>
      </c>
      <c r="D26" s="7">
        <v>56.8</v>
      </c>
      <c r="E26" s="7">
        <v>64.2</v>
      </c>
      <c r="F26" s="7">
        <v>89.2</v>
      </c>
      <c r="G26" s="7">
        <v>98.5</v>
      </c>
      <c r="H26" s="7">
        <v>92.5</v>
      </c>
      <c r="I26" s="7">
        <v>96.2</v>
      </c>
      <c r="J26" s="7">
        <v>127.3</v>
      </c>
      <c r="K26" s="7">
        <v>97.5</v>
      </c>
      <c r="L26" s="7">
        <v>118.6</v>
      </c>
      <c r="M26" s="7">
        <v>181.3</v>
      </c>
      <c r="N26" s="7">
        <v>140</v>
      </c>
      <c r="O26" s="7">
        <v>206</v>
      </c>
      <c r="P26" s="8">
        <v>193.9</v>
      </c>
      <c r="Q26" s="8">
        <v>146.69999999999999</v>
      </c>
      <c r="R26" s="8">
        <v>139.1</v>
      </c>
      <c r="S26" s="8">
        <v>114.1</v>
      </c>
      <c r="T26" s="8">
        <v>130.9</v>
      </c>
      <c r="U26" s="8">
        <v>108.6</v>
      </c>
      <c r="V26" s="8">
        <v>126.9</v>
      </c>
      <c r="W26" s="8">
        <v>78.19</v>
      </c>
      <c r="X26" s="8">
        <v>94.6</v>
      </c>
      <c r="Y26" s="8">
        <v>80.855481806684793</v>
      </c>
      <c r="Z26" s="8">
        <v>89.51</v>
      </c>
      <c r="AA26" s="8">
        <f>+'[1]Résumé Eingang'!D25</f>
        <v>95.66</v>
      </c>
      <c r="AB26" s="8">
        <f>+'[1]Résumé Eingang'!E25</f>
        <v>116.64</v>
      </c>
      <c r="AC26" s="8">
        <f>+'[1]Résumé Eingang'!F25</f>
        <v>118.92</v>
      </c>
      <c r="AD26" s="8">
        <f>+'[1]Résumé Eingang'!G25</f>
        <v>159.85</v>
      </c>
      <c r="AE26" s="8">
        <f t="shared" si="3"/>
        <v>114.21876720738159</v>
      </c>
      <c r="AG26" s="8">
        <f t="shared" si="4"/>
        <v>-64.19</v>
      </c>
    </row>
    <row r="27" spans="1:33" ht="15" customHeight="1" x14ac:dyDescent="0.2">
      <c r="A27" s="24" t="s">
        <v>32</v>
      </c>
      <c r="B27" s="25">
        <v>37.700000000000003</v>
      </c>
      <c r="C27" s="25">
        <v>33.6</v>
      </c>
      <c r="D27" s="25">
        <v>49</v>
      </c>
      <c r="E27" s="25">
        <v>50</v>
      </c>
      <c r="F27" s="25">
        <v>57.1</v>
      </c>
      <c r="G27" s="25">
        <v>86.9</v>
      </c>
      <c r="H27" s="25">
        <v>102.9</v>
      </c>
      <c r="I27" s="25">
        <v>89.2</v>
      </c>
      <c r="J27" s="25">
        <v>109.3</v>
      </c>
      <c r="K27" s="25">
        <v>85.4</v>
      </c>
      <c r="L27" s="25">
        <v>105.8</v>
      </c>
      <c r="M27" s="25">
        <v>64.2</v>
      </c>
      <c r="N27" s="25">
        <v>44.6</v>
      </c>
      <c r="O27" s="25">
        <v>133.80000000000001</v>
      </c>
      <c r="P27" s="25">
        <v>159.5</v>
      </c>
      <c r="Q27" s="25">
        <v>131</v>
      </c>
      <c r="R27" s="25">
        <v>125.01</v>
      </c>
      <c r="S27" s="25">
        <v>144.33000000000001</v>
      </c>
      <c r="T27" s="25">
        <v>124.02</v>
      </c>
      <c r="U27" s="25">
        <v>104.04</v>
      </c>
      <c r="V27" s="25">
        <v>154.9</v>
      </c>
      <c r="W27" s="25">
        <v>103.83</v>
      </c>
      <c r="X27" s="25">
        <v>103.8</v>
      </c>
      <c r="Y27" s="25">
        <v>79.7</v>
      </c>
      <c r="Z27" s="25">
        <v>90</v>
      </c>
      <c r="AA27" s="25">
        <f>+'[1]Résumé Eingang'!D26</f>
        <v>77.5</v>
      </c>
      <c r="AB27" s="25">
        <f>+'[1]Résumé Eingang'!E26</f>
        <v>75.5</v>
      </c>
      <c r="AC27" s="25">
        <f>+'[1]Résumé Eingang'!F26</f>
        <v>81.112966769304037</v>
      </c>
      <c r="AD27" s="25">
        <f>+'[1]Résumé Eingang'!G26</f>
        <v>68.37113802736522</v>
      </c>
      <c r="AE27" s="25">
        <f t="shared" si="3"/>
        <v>94.086218028452464</v>
      </c>
      <c r="AG27" s="25">
        <f t="shared" si="4"/>
        <v>9.1288619726347804</v>
      </c>
    </row>
    <row r="28" spans="1:33" ht="15" customHeight="1" x14ac:dyDescent="0.2">
      <c r="A28" s="6" t="s">
        <v>33</v>
      </c>
      <c r="B28" s="7">
        <v>177</v>
      </c>
      <c r="C28" s="7">
        <v>238.2</v>
      </c>
      <c r="D28" s="7"/>
      <c r="E28" s="7">
        <v>91.9</v>
      </c>
      <c r="F28" s="7">
        <v>131.1</v>
      </c>
      <c r="G28" s="7">
        <v>85.7</v>
      </c>
      <c r="H28" s="7">
        <v>208.6</v>
      </c>
      <c r="I28" s="7">
        <v>173.1</v>
      </c>
      <c r="J28" s="7">
        <v>195.1</v>
      </c>
      <c r="K28" s="7">
        <v>202.5</v>
      </c>
      <c r="L28" s="7">
        <v>216.7</v>
      </c>
      <c r="M28" s="7">
        <v>149.80000000000001</v>
      </c>
      <c r="N28" s="7">
        <v>96.5</v>
      </c>
      <c r="O28" s="7">
        <v>123.1</v>
      </c>
      <c r="P28" s="8">
        <v>243.3</v>
      </c>
      <c r="Q28" s="8">
        <v>371.7</v>
      </c>
      <c r="R28" s="8">
        <v>688.4</v>
      </c>
      <c r="S28" s="8">
        <v>418.9</v>
      </c>
      <c r="T28" s="8">
        <v>222.9</v>
      </c>
      <c r="U28" s="8">
        <v>241.5</v>
      </c>
      <c r="V28" s="8">
        <v>317.51</v>
      </c>
      <c r="W28" s="8">
        <v>153.44</v>
      </c>
      <c r="X28" s="8">
        <v>186.61</v>
      </c>
      <c r="Y28" s="8">
        <v>116.88181818181819</v>
      </c>
      <c r="Z28" s="8">
        <v>133.33636363636364</v>
      </c>
      <c r="AA28" s="8">
        <f>+'[1]Résumé Eingang'!D27</f>
        <v>175.8818181818182</v>
      </c>
      <c r="AB28" s="8">
        <f>+'[1]Résumé Eingang'!E27</f>
        <v>314.77090909090907</v>
      </c>
      <c r="AC28" s="8">
        <f>+'[1]Résumé Eingang'!F27</f>
        <v>283.2</v>
      </c>
      <c r="AD28" s="8">
        <f>+'[1]Résumé Eingang'!G27</f>
        <v>221.7</v>
      </c>
      <c r="AE28" s="8">
        <f t="shared" si="3"/>
        <v>222.30855218855214</v>
      </c>
      <c r="AG28" s="8">
        <f t="shared" si="4"/>
        <v>-45.818181818181785</v>
      </c>
    </row>
    <row r="29" spans="1:33" ht="15" customHeight="1" x14ac:dyDescent="0.2">
      <c r="A29" s="24" t="s">
        <v>34</v>
      </c>
      <c r="B29" s="25">
        <v>150.5</v>
      </c>
      <c r="C29" s="25">
        <v>87.4</v>
      </c>
      <c r="D29" s="25">
        <v>116</v>
      </c>
      <c r="E29" s="25">
        <v>69.3</v>
      </c>
      <c r="F29" s="25">
        <v>82.7</v>
      </c>
      <c r="G29" s="25">
        <v>99.7</v>
      </c>
      <c r="H29" s="25">
        <v>101.4</v>
      </c>
      <c r="I29" s="25">
        <v>195.7</v>
      </c>
      <c r="J29" s="25">
        <v>222.1</v>
      </c>
      <c r="K29" s="25">
        <v>254.4</v>
      </c>
      <c r="L29" s="25">
        <v>172.5</v>
      </c>
      <c r="M29" s="25">
        <v>171.9</v>
      </c>
      <c r="N29" s="25">
        <v>110.7</v>
      </c>
      <c r="O29" s="25">
        <v>90.8</v>
      </c>
      <c r="P29" s="25">
        <v>76.5</v>
      </c>
      <c r="Q29" s="25">
        <v>98.8</v>
      </c>
      <c r="R29" s="25">
        <v>115.9</v>
      </c>
      <c r="S29" s="25">
        <v>91.9</v>
      </c>
      <c r="T29" s="25">
        <v>54.2</v>
      </c>
      <c r="U29" s="25">
        <v>72.900000000000006</v>
      </c>
      <c r="V29" s="25">
        <v>78</v>
      </c>
      <c r="W29" s="25">
        <v>76</v>
      </c>
      <c r="X29" s="25">
        <v>75.599999999999994</v>
      </c>
      <c r="Y29" s="25">
        <v>68.5</v>
      </c>
      <c r="Z29" s="25">
        <v>88.3</v>
      </c>
      <c r="AA29" s="25">
        <f>+'[1]Résumé Eingang'!D28</f>
        <v>93.6</v>
      </c>
      <c r="AB29" s="25">
        <f>+'[1]Résumé Eingang'!E28</f>
        <v>93.7</v>
      </c>
      <c r="AC29" s="25">
        <f>+'[1]Résumé Eingang'!F28</f>
        <v>106.4</v>
      </c>
      <c r="AD29" s="25">
        <f>+'[1]Résumé Eingang'!G28</f>
        <v>108.7</v>
      </c>
      <c r="AE29" s="25">
        <f t="shared" si="3"/>
        <v>109.77142857142857</v>
      </c>
      <c r="AG29" s="25">
        <f t="shared" si="4"/>
        <v>-15.100000000000009</v>
      </c>
    </row>
    <row r="30" spans="1:33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G30" s="3">
        <f t="shared" si="4"/>
        <v>0</v>
      </c>
    </row>
    <row r="31" spans="1:33" ht="15" customHeight="1" x14ac:dyDescent="0.2">
      <c r="A31" s="23" t="s">
        <v>35</v>
      </c>
      <c r="B31" s="15">
        <f>MAX(B$4:B$29)</f>
        <v>177</v>
      </c>
      <c r="C31" s="15">
        <f>MAX(C$4:C$29)</f>
        <v>238.2</v>
      </c>
      <c r="D31" s="15">
        <f>MAX(D$4:D$29)</f>
        <v>248.6</v>
      </c>
      <c r="E31" s="15">
        <f t="shared" ref="E31:K31" si="5">MAX(E$4:E$29)</f>
        <v>232.9</v>
      </c>
      <c r="F31" s="15">
        <f t="shared" si="5"/>
        <v>321.5</v>
      </c>
      <c r="G31" s="15">
        <f t="shared" si="5"/>
        <v>171.3</v>
      </c>
      <c r="H31" s="15">
        <f t="shared" si="5"/>
        <v>208.6</v>
      </c>
      <c r="I31" s="15">
        <f t="shared" si="5"/>
        <v>255</v>
      </c>
      <c r="J31" s="15">
        <f t="shared" si="5"/>
        <v>306</v>
      </c>
      <c r="K31" s="15">
        <f t="shared" si="5"/>
        <v>254.4</v>
      </c>
      <c r="L31" s="15">
        <f t="shared" ref="L31:Q31" si="6">MAX(L$4:L$29)</f>
        <v>275.10000000000002</v>
      </c>
      <c r="M31" s="15">
        <f t="shared" si="6"/>
        <v>444.3</v>
      </c>
      <c r="N31" s="15">
        <f t="shared" si="6"/>
        <v>258.39999999999998</v>
      </c>
      <c r="O31" s="15">
        <f t="shared" si="6"/>
        <v>231.6</v>
      </c>
      <c r="P31" s="15">
        <f t="shared" si="6"/>
        <v>271.60000000000002</v>
      </c>
      <c r="Q31" s="15">
        <f t="shared" si="6"/>
        <v>371.7</v>
      </c>
      <c r="R31" s="15">
        <f t="shared" ref="R31:AE31" si="7">MAX(R$4:R$29)</f>
        <v>688.4</v>
      </c>
      <c r="S31" s="15">
        <f t="shared" si="7"/>
        <v>418.9</v>
      </c>
      <c r="T31" s="15">
        <f t="shared" si="7"/>
        <v>222.9</v>
      </c>
      <c r="U31" s="15">
        <f t="shared" si="7"/>
        <v>333</v>
      </c>
      <c r="V31" s="15">
        <f t="shared" si="7"/>
        <v>317.51</v>
      </c>
      <c r="W31" s="15">
        <f t="shared" si="7"/>
        <v>449.4</v>
      </c>
      <c r="X31" s="15">
        <f t="shared" si="7"/>
        <v>186.61</v>
      </c>
      <c r="Y31" s="15">
        <f t="shared" si="7"/>
        <v>534</v>
      </c>
      <c r="Z31" s="15">
        <f t="shared" si="7"/>
        <v>376.4</v>
      </c>
      <c r="AA31" s="15">
        <f t="shared" si="7"/>
        <v>273</v>
      </c>
      <c r="AB31" s="15">
        <f t="shared" si="7"/>
        <v>314.77090909090907</v>
      </c>
      <c r="AC31" s="15">
        <f t="shared" si="7"/>
        <v>1559.5</v>
      </c>
      <c r="AD31" s="15">
        <f t="shared" si="7"/>
        <v>365.4</v>
      </c>
      <c r="AE31" s="15">
        <f t="shared" si="7"/>
        <v>222.30855218855214</v>
      </c>
      <c r="AF31" s="3">
        <f>MAX(B31:AA31)</f>
        <v>688.4</v>
      </c>
      <c r="AG31" s="15">
        <f t="shared" si="4"/>
        <v>-92.399999999999977</v>
      </c>
    </row>
    <row r="32" spans="1:33" ht="15" customHeight="1" x14ac:dyDescent="0.2">
      <c r="A32" s="14" t="s">
        <v>81</v>
      </c>
      <c r="B32" s="12">
        <f>MEDIAN(B$4:B$29)</f>
        <v>43.7</v>
      </c>
      <c r="C32" s="12">
        <f>MEDIAN(C$4:C$29)</f>
        <v>46.65</v>
      </c>
      <c r="D32" s="12">
        <f>MEDIAN(D$4:D$29)</f>
        <v>69.099999999999994</v>
      </c>
      <c r="E32" s="12">
        <f t="shared" ref="E32:K32" si="8">MEDIAN(E$4:E$29)</f>
        <v>69.599999999999994</v>
      </c>
      <c r="F32" s="12">
        <f t="shared" si="8"/>
        <v>82.2</v>
      </c>
      <c r="G32" s="12">
        <f t="shared" si="8"/>
        <v>85.7</v>
      </c>
      <c r="H32" s="12">
        <f t="shared" si="8"/>
        <v>85.95</v>
      </c>
      <c r="I32" s="12">
        <f t="shared" si="8"/>
        <v>88.55</v>
      </c>
      <c r="J32" s="12">
        <f t="shared" si="8"/>
        <v>106.5</v>
      </c>
      <c r="K32" s="12">
        <f t="shared" si="8"/>
        <v>125.4</v>
      </c>
      <c r="L32" s="12">
        <f t="shared" ref="L32:Q32" si="9">MEDIAN(L$4:L$29)</f>
        <v>115.55</v>
      </c>
      <c r="M32" s="12">
        <f t="shared" si="9"/>
        <v>146</v>
      </c>
      <c r="N32" s="12">
        <f t="shared" si="9"/>
        <v>111.85</v>
      </c>
      <c r="O32" s="12">
        <f t="shared" si="9"/>
        <v>126.9</v>
      </c>
      <c r="P32" s="12">
        <f t="shared" si="9"/>
        <v>124.25</v>
      </c>
      <c r="Q32" s="12">
        <f t="shared" si="9"/>
        <v>126.9</v>
      </c>
      <c r="R32" s="12">
        <f t="shared" ref="R32:AE32" si="10">MEDIAN(R$4:R$29)</f>
        <v>135.85</v>
      </c>
      <c r="S32" s="12">
        <f t="shared" si="10"/>
        <v>128.185</v>
      </c>
      <c r="T32" s="12">
        <f t="shared" si="10"/>
        <v>123.49</v>
      </c>
      <c r="U32" s="12">
        <f t="shared" si="10"/>
        <v>107.55</v>
      </c>
      <c r="V32" s="12">
        <f t="shared" si="10"/>
        <v>107.75</v>
      </c>
      <c r="W32" s="12">
        <f t="shared" si="10"/>
        <v>81.375</v>
      </c>
      <c r="X32" s="12">
        <f t="shared" si="10"/>
        <v>90.384999999999991</v>
      </c>
      <c r="Y32" s="12">
        <f t="shared" si="10"/>
        <v>104.25</v>
      </c>
      <c r="Z32" s="12">
        <f t="shared" si="10"/>
        <v>115.5</v>
      </c>
      <c r="AA32" s="12">
        <f t="shared" si="10"/>
        <v>97.18</v>
      </c>
      <c r="AB32" s="12">
        <f t="shared" si="10"/>
        <v>109.75</v>
      </c>
      <c r="AC32" s="12">
        <f t="shared" si="10"/>
        <v>108.3</v>
      </c>
      <c r="AD32" s="12">
        <f t="shared" si="10"/>
        <v>109.1</v>
      </c>
      <c r="AE32" s="12">
        <f t="shared" si="10"/>
        <v>116.81625</v>
      </c>
      <c r="AG32" s="12">
        <f t="shared" si="4"/>
        <v>-11.919999999999987</v>
      </c>
    </row>
    <row r="33" spans="1:33" ht="15" customHeight="1" x14ac:dyDescent="0.2">
      <c r="A33" s="23" t="s">
        <v>36</v>
      </c>
      <c r="B33" s="15">
        <f>MIN(B$4:B$29)</f>
        <v>18.100000000000001</v>
      </c>
      <c r="C33" s="15">
        <f>MIN(C$4:C$29)</f>
        <v>-20.5</v>
      </c>
      <c r="D33" s="15">
        <f>MIN(D$4:D$29)</f>
        <v>27.9</v>
      </c>
      <c r="E33" s="15">
        <f t="shared" ref="E33:K33" si="11">MIN(E$4:E$29)</f>
        <v>21.5</v>
      </c>
      <c r="F33" s="15">
        <f t="shared" si="11"/>
        <v>6.4</v>
      </c>
      <c r="G33" s="15">
        <f t="shared" si="11"/>
        <v>10.4</v>
      </c>
      <c r="H33" s="15">
        <f t="shared" si="11"/>
        <v>39.799999999999997</v>
      </c>
      <c r="I33" s="15">
        <f t="shared" si="11"/>
        <v>27.9</v>
      </c>
      <c r="J33" s="15">
        <f t="shared" si="11"/>
        <v>24.9</v>
      </c>
      <c r="K33" s="15">
        <f t="shared" si="11"/>
        <v>27.9</v>
      </c>
      <c r="L33" s="15">
        <f t="shared" ref="L33:Q33" si="12">MIN(L$4:L$29)</f>
        <v>32</v>
      </c>
      <c r="M33" s="15">
        <f t="shared" si="12"/>
        <v>24</v>
      </c>
      <c r="N33" s="15">
        <f t="shared" si="12"/>
        <v>4</v>
      </c>
      <c r="O33" s="15">
        <f t="shared" si="12"/>
        <v>14.4</v>
      </c>
      <c r="P33" s="15">
        <f t="shared" si="12"/>
        <v>16</v>
      </c>
      <c r="Q33" s="15">
        <f t="shared" si="12"/>
        <v>88.9</v>
      </c>
      <c r="R33" s="15">
        <f t="shared" ref="R33:AE33" si="13">MIN(R$4:R$29)</f>
        <v>44.6</v>
      </c>
      <c r="S33" s="15">
        <f t="shared" si="13"/>
        <v>85.7</v>
      </c>
      <c r="T33" s="15">
        <f t="shared" si="13"/>
        <v>54.2</v>
      </c>
      <c r="U33" s="15">
        <f t="shared" si="13"/>
        <v>52.5</v>
      </c>
      <c r="V33" s="15">
        <f t="shared" si="13"/>
        <v>66.64</v>
      </c>
      <c r="W33" s="15">
        <f t="shared" si="13"/>
        <v>24.5</v>
      </c>
      <c r="X33" s="15">
        <f t="shared" si="13"/>
        <v>49</v>
      </c>
      <c r="Y33" s="15">
        <f t="shared" si="13"/>
        <v>63.1</v>
      </c>
      <c r="Z33" s="15">
        <f t="shared" si="13"/>
        <v>68.099999999999994</v>
      </c>
      <c r="AA33" s="15">
        <f t="shared" si="13"/>
        <v>51.6</v>
      </c>
      <c r="AB33" s="15">
        <f t="shared" si="13"/>
        <v>43</v>
      </c>
      <c r="AC33" s="15">
        <f t="shared" si="13"/>
        <v>62.6</v>
      </c>
      <c r="AD33" s="15">
        <f t="shared" si="13"/>
        <v>61.4</v>
      </c>
      <c r="AE33" s="15">
        <f t="shared" si="13"/>
        <v>70.90964285714287</v>
      </c>
      <c r="AG33" s="15">
        <f t="shared" si="4"/>
        <v>-9.7999999999999972</v>
      </c>
    </row>
    <row r="34" spans="1:33" ht="15" customHeight="1" x14ac:dyDescent="0.2">
      <c r="A34" s="14" t="s">
        <v>80</v>
      </c>
      <c r="B34" s="10">
        <f>AVERAGE(B4:B29)</f>
        <v>64.292307692307688</v>
      </c>
      <c r="C34" s="10">
        <f>AVERAGE(C4:C29)</f>
        <v>61.955555555555556</v>
      </c>
      <c r="D34" s="10">
        <f>AVERAGE(D4:D29)</f>
        <v>81.629411764705878</v>
      </c>
      <c r="E34" s="10">
        <f t="shared" ref="E34:K34" si="14">AVERAGE(E4:E29)</f>
        <v>80.414285714285711</v>
      </c>
      <c r="F34" s="10">
        <f t="shared" si="14"/>
        <v>90.60499999999999</v>
      </c>
      <c r="G34" s="10">
        <f t="shared" si="14"/>
        <v>82.180952380952391</v>
      </c>
      <c r="H34" s="10">
        <f t="shared" si="14"/>
        <v>89.872727272727275</v>
      </c>
      <c r="I34" s="10">
        <f t="shared" si="14"/>
        <v>100.24583333333334</v>
      </c>
      <c r="J34" s="10">
        <f t="shared" si="14"/>
        <v>118.44782608695652</v>
      </c>
      <c r="K34" s="10">
        <f t="shared" si="14"/>
        <v>133.52000000000001</v>
      </c>
      <c r="L34" s="10">
        <f t="shared" ref="L34:S34" si="15">AVERAGE(L4:L29)</f>
        <v>121.94615384615382</v>
      </c>
      <c r="M34" s="10">
        <f t="shared" si="15"/>
        <v>148.91538461538465</v>
      </c>
      <c r="N34" s="10">
        <f t="shared" si="15"/>
        <v>116.06153846153848</v>
      </c>
      <c r="O34" s="10">
        <f t="shared" si="15"/>
        <v>128.86467592248832</v>
      </c>
      <c r="P34" s="10">
        <f t="shared" si="15"/>
        <v>125.82141026902241</v>
      </c>
      <c r="Q34" s="10">
        <f t="shared" si="15"/>
        <v>149.26442022925255</v>
      </c>
      <c r="R34" s="10">
        <f t="shared" si="15"/>
        <v>165.8897534000462</v>
      </c>
      <c r="S34" s="10">
        <f t="shared" si="15"/>
        <v>147.20468059761515</v>
      </c>
      <c r="T34" s="10">
        <f>AVERAGE(T4:T29)</f>
        <v>129.81846153846152</v>
      </c>
      <c r="U34" s="10">
        <f>AVERAGE(U4:U29)</f>
        <v>130.61423076923077</v>
      </c>
      <c r="V34" s="10">
        <f>AVERAGE(V4:V29)</f>
        <v>117.14153846153847</v>
      </c>
      <c r="W34" s="10">
        <f t="shared" ref="W34:X34" si="16">AVERAGE(W4:W29)</f>
        <v>98.61615384615385</v>
      </c>
      <c r="X34" s="10">
        <f t="shared" si="16"/>
        <v>96.915687800881329</v>
      </c>
      <c r="Y34" s="10">
        <f t="shared" ref="Y34:Z34" si="17">AVERAGE(Y4:Y29)</f>
        <v>126.39451153801934</v>
      </c>
      <c r="Z34" s="10">
        <f t="shared" si="17"/>
        <v>132.60101398601404</v>
      </c>
      <c r="AA34" s="10">
        <f t="shared" ref="AA34:AB34" si="18">AVERAGE(AA4:AA29)</f>
        <v>115.65160839160836</v>
      </c>
      <c r="AB34" s="10">
        <f t="shared" si="18"/>
        <v>120.56523710107477</v>
      </c>
      <c r="AC34" s="10">
        <f t="shared" ref="AC34" si="19">AVERAGE(AC4:AC29)</f>
        <v>175.9646060855772</v>
      </c>
      <c r="AD34" s="10">
        <f t="shared" ref="AD34" si="20">AVERAGE(AD4:AD29)</f>
        <v>137.57722723320924</v>
      </c>
      <c r="AE34" s="10">
        <f>AVERAGE(AE4:AE29)</f>
        <v>120.52626580914907</v>
      </c>
      <c r="AG34" s="10">
        <f t="shared" si="4"/>
        <v>-21.92561884160088</v>
      </c>
    </row>
    <row r="35" spans="1:33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G35" s="20"/>
    </row>
    <row r="36" spans="1:33" ht="15" customHeight="1" x14ac:dyDescent="0.2">
      <c r="A36" s="39" t="s">
        <v>26</v>
      </c>
      <c r="B36" s="41">
        <f>IF($A$36="","",VLOOKUP($A$36,$A$4:B29,(B2-1989)))</f>
        <v>43.7</v>
      </c>
      <c r="C36" s="44">
        <f>IF($A$36="","",VLOOKUP($A$36,$A$4:C29,(B2-1988)))</f>
        <v>39.200000000000003</v>
      </c>
      <c r="D36" s="44">
        <f>IF($A$36="","",VLOOKUP($A$36,$A$4:D29,(C2-1988)))</f>
        <v>35.299999999999997</v>
      </c>
      <c r="E36" s="44">
        <f>IF($A$36="","",VLOOKUP($A$36,$A$4:E29,(D2-1988)))</f>
        <v>58.6</v>
      </c>
      <c r="F36" s="44">
        <f>IF($A$36="","",VLOOKUP($A$36,$A$4:F29,(E2-1988)))</f>
        <v>81.7</v>
      </c>
      <c r="G36" s="44">
        <f>IF($A$36="","",VLOOKUP($A$36,$A$4:G29,(F2-1988)))</f>
        <v>101.3</v>
      </c>
      <c r="H36" s="44">
        <f>IF($A$36="","",VLOOKUP($A$36,$A$4:H29,(G2-1988)))</f>
        <v>98.7</v>
      </c>
      <c r="I36" s="44">
        <f>IF($A$36="","",VLOOKUP($A$36,$A$4:I29,(H2-1988)))</f>
        <v>85.8</v>
      </c>
      <c r="J36" s="44">
        <f>IF($A$36="","",VLOOKUP($A$36,$A$4:J29,(I2-1988)))</f>
        <v>100.8</v>
      </c>
      <c r="K36" s="44">
        <f>IF($A$36="","",VLOOKUP($A$36,$A$4:K29,(J2-1988)))</f>
        <v>149.5</v>
      </c>
      <c r="L36" s="44">
        <f>IF($A$36="","",VLOOKUP($A$36,$A$4:L29,(K2-1988)))</f>
        <v>114.1</v>
      </c>
      <c r="M36" s="44">
        <f>IF($A$36="","",VLOOKUP($A$36,$A$4:M29,(L2-1988)))</f>
        <v>230.9</v>
      </c>
      <c r="N36" s="44">
        <f>IF($A$36="","",VLOOKUP($A$36,$A$4:N29,(M2-1988)))</f>
        <v>217.7</v>
      </c>
      <c r="O36" s="44">
        <f>IF($A$36="","",VLOOKUP($A$36,$A$4:O29,(N2-1988)))</f>
        <v>126.6</v>
      </c>
      <c r="P36" s="44">
        <f>IF($A$36="","",VLOOKUP($A$36,$A$4:P29,(O2-1988)))</f>
        <v>146.1</v>
      </c>
      <c r="Q36" s="44">
        <f>IF($A$36="","",VLOOKUP($A$36,$A$4:Q29,(P2-1988)))</f>
        <v>111.9</v>
      </c>
      <c r="R36" s="44">
        <f>IF($A$36="","",VLOOKUP($A$36,$A$4:R29,(Q2-1988)))</f>
        <v>147.19999999999999</v>
      </c>
      <c r="S36" s="44">
        <f>IF($A$36="","",VLOOKUP($A$36,$A$4:S29,(R2-1988)))</f>
        <v>119.1</v>
      </c>
      <c r="T36" s="44">
        <f>IF($A$36="","",VLOOKUP($A$36,$A$4:T29,(S2-1988)))</f>
        <v>117</v>
      </c>
      <c r="U36" s="44">
        <f>IF($A$36="","",VLOOKUP($A$36,$A$4:U29,(T2-1988)))</f>
        <v>106.6</v>
      </c>
      <c r="V36" s="44">
        <f>IF($A$36="","",VLOOKUP($A$36,$A$4:V29,(U2-1988)))</f>
        <v>111.1</v>
      </c>
      <c r="W36" s="45">
        <f>IF($A$36="","",VLOOKUP($A$36,$A$4:W29,(V2-1988)))</f>
        <v>86.2</v>
      </c>
      <c r="X36" s="45">
        <f>IF($A$36="","",VLOOKUP($A$36,$A$4:X29,(W2-1988)))</f>
        <v>62</v>
      </c>
      <c r="Y36" s="45">
        <f>IF($A$36="","",VLOOKUP($A$36,$A$4:Y29,(X2-1988)))</f>
        <v>63.1</v>
      </c>
      <c r="Z36" s="45">
        <f>IF($A$36="","",VLOOKUP($A$36,$A$4:Z29,(Y2-1988)))</f>
        <v>111.3</v>
      </c>
      <c r="AA36" s="45">
        <f>IF($A$36="","",VLOOKUP($A$36,$A$4:AA29,(Z2-1988)))</f>
        <v>262.7</v>
      </c>
      <c r="AB36" s="45">
        <f>IF($A$36="","",VLOOKUP($A$36,$A$4:AB29,(AA2-1988)))</f>
        <v>224.4</v>
      </c>
      <c r="AC36" s="45">
        <f>IF($A$36="","",VLOOKUP($A$36,$A$4:AC29,(AB2-1988)))</f>
        <v>1559.5</v>
      </c>
      <c r="AD36" s="45">
        <f>IF($A$36="","",VLOOKUP($A$36,$A$4:AD29,(AC2-1988)))</f>
        <v>365.4</v>
      </c>
      <c r="AE36" s="44">
        <f>IF($A$36="","",VLOOKUP($A$36,$A$4:AE29,(V2-1988)))</f>
        <v>86.2</v>
      </c>
      <c r="AG36" s="44">
        <f t="shared" si="4"/>
        <v>-102.69999999999999</v>
      </c>
    </row>
    <row r="37" spans="1:33" ht="15" customHeight="1" x14ac:dyDescent="0.2">
      <c r="P37" s="3"/>
    </row>
    <row r="38" spans="1:33" ht="15" customHeight="1" x14ac:dyDescent="0.2">
      <c r="A38" s="3" t="s">
        <v>38</v>
      </c>
    </row>
    <row r="39" spans="1:33" ht="15" customHeight="1" x14ac:dyDescent="0.2">
      <c r="P39" s="3"/>
    </row>
    <row r="40" spans="1:33" ht="15" customHeight="1" x14ac:dyDescent="0.2">
      <c r="A40" s="17" t="s">
        <v>39</v>
      </c>
    </row>
    <row r="41" spans="1:33" ht="22.5" x14ac:dyDescent="0.2">
      <c r="A41" s="37" t="s">
        <v>53</v>
      </c>
      <c r="B41" s="47">
        <f t="shared" ref="B41:P41" si="21">COUNTIF(B4:B29,"&gt;=100")</f>
        <v>2</v>
      </c>
      <c r="C41" s="47">
        <f t="shared" si="21"/>
        <v>2</v>
      </c>
      <c r="D41" s="47">
        <f t="shared" si="21"/>
        <v>4</v>
      </c>
      <c r="E41" s="47">
        <f t="shared" si="21"/>
        <v>2</v>
      </c>
      <c r="F41" s="47">
        <f t="shared" si="21"/>
        <v>4</v>
      </c>
      <c r="G41" s="47">
        <f t="shared" si="21"/>
        <v>4</v>
      </c>
      <c r="H41" s="47">
        <f t="shared" si="21"/>
        <v>8</v>
      </c>
      <c r="I41" s="47">
        <f t="shared" si="21"/>
        <v>8</v>
      </c>
      <c r="J41" s="47">
        <f t="shared" si="21"/>
        <v>14</v>
      </c>
      <c r="K41" s="47">
        <f t="shared" si="21"/>
        <v>18</v>
      </c>
      <c r="L41" s="47">
        <f t="shared" si="21"/>
        <v>16</v>
      </c>
      <c r="M41" s="47">
        <f t="shared" si="21"/>
        <v>18</v>
      </c>
      <c r="N41" s="47">
        <f t="shared" si="21"/>
        <v>16</v>
      </c>
      <c r="O41" s="47">
        <f t="shared" si="21"/>
        <v>19</v>
      </c>
      <c r="P41" s="47">
        <f t="shared" si="21"/>
        <v>19</v>
      </c>
      <c r="Q41" s="47">
        <f>COUNTIF(Q4:Q29,"&gt;=100")</f>
        <v>20</v>
      </c>
      <c r="R41" s="47">
        <f>COUNTIF(R4:R29,"&gt;=100")</f>
        <v>23</v>
      </c>
      <c r="S41" s="47">
        <f t="shared" ref="S41:AE41" si="22">COUNTIF(S4:S29,"&gt;=100")</f>
        <v>22</v>
      </c>
      <c r="T41" s="47">
        <f t="shared" si="22"/>
        <v>22</v>
      </c>
      <c r="U41" s="47">
        <f t="shared" si="22"/>
        <v>18</v>
      </c>
      <c r="V41" s="47">
        <f t="shared" si="22"/>
        <v>14</v>
      </c>
      <c r="W41" s="47">
        <f t="shared" si="22"/>
        <v>6</v>
      </c>
      <c r="X41" s="47">
        <f t="shared" si="22"/>
        <v>10</v>
      </c>
      <c r="Y41" s="47">
        <f t="shared" si="22"/>
        <v>15</v>
      </c>
      <c r="Z41" s="47">
        <f t="shared" si="22"/>
        <v>16</v>
      </c>
      <c r="AA41" s="47">
        <f t="shared" ref="AA41:AB41" si="23">COUNTIF(AA4:AA29,"&gt;=100")</f>
        <v>12</v>
      </c>
      <c r="AB41" s="47">
        <f t="shared" si="23"/>
        <v>15</v>
      </c>
      <c r="AC41" s="47">
        <f t="shared" ref="AC41:AD41" si="24">COUNTIF(AC4:AC29,"&gt;=100")</f>
        <v>16</v>
      </c>
      <c r="AD41" s="47">
        <f t="shared" si="24"/>
        <v>16</v>
      </c>
      <c r="AE41" s="47">
        <f t="shared" si="22"/>
        <v>20</v>
      </c>
    </row>
    <row r="42" spans="1:33" ht="22.5" x14ac:dyDescent="0.2">
      <c r="A42" s="37" t="s">
        <v>54</v>
      </c>
      <c r="B42" s="47">
        <f t="shared" ref="B42:P42" si="25">COUNTIFS(B4:B29,"&lt;100",B4:B29,"&gt;=70")</f>
        <v>2</v>
      </c>
      <c r="C42" s="47">
        <f t="shared" si="25"/>
        <v>4</v>
      </c>
      <c r="D42" s="47">
        <f t="shared" si="25"/>
        <v>4</v>
      </c>
      <c r="E42" s="47">
        <f t="shared" si="25"/>
        <v>8</v>
      </c>
      <c r="F42" s="47">
        <f t="shared" si="25"/>
        <v>11</v>
      </c>
      <c r="G42" s="47">
        <f t="shared" si="25"/>
        <v>11</v>
      </c>
      <c r="H42" s="47">
        <f t="shared" si="25"/>
        <v>8</v>
      </c>
      <c r="I42" s="47">
        <f t="shared" si="25"/>
        <v>12</v>
      </c>
      <c r="J42" s="47">
        <f t="shared" si="25"/>
        <v>3</v>
      </c>
      <c r="K42" s="47">
        <f t="shared" si="25"/>
        <v>5</v>
      </c>
      <c r="L42" s="47">
        <f t="shared" si="25"/>
        <v>6</v>
      </c>
      <c r="M42" s="47">
        <f t="shared" si="25"/>
        <v>4</v>
      </c>
      <c r="N42" s="47">
        <f t="shared" si="25"/>
        <v>4</v>
      </c>
      <c r="O42" s="47">
        <f t="shared" si="25"/>
        <v>5</v>
      </c>
      <c r="P42" s="47">
        <f t="shared" si="25"/>
        <v>3</v>
      </c>
      <c r="Q42" s="47">
        <f>COUNTIFS(Q4:Q29,"&lt;100",Q4:Q29,"&gt;=70")</f>
        <v>6</v>
      </c>
      <c r="R42" s="47">
        <f>COUNTIFS(R4:R29,"&lt;100",R4:R29,"&gt;=70")</f>
        <v>1</v>
      </c>
      <c r="S42" s="47">
        <f t="shared" ref="S42:AE42" si="26">COUNTIFS(S4:S29,"&lt;100",S4:S29,"&gt;=70")</f>
        <v>4</v>
      </c>
      <c r="T42" s="47">
        <f t="shared" si="26"/>
        <v>2</v>
      </c>
      <c r="U42" s="47">
        <f t="shared" si="26"/>
        <v>4</v>
      </c>
      <c r="V42" s="47">
        <f t="shared" si="26"/>
        <v>10</v>
      </c>
      <c r="W42" s="47">
        <f t="shared" si="26"/>
        <v>14</v>
      </c>
      <c r="X42" s="47">
        <f t="shared" si="26"/>
        <v>9</v>
      </c>
      <c r="Y42" s="47">
        <f t="shared" si="26"/>
        <v>4</v>
      </c>
      <c r="Z42" s="47">
        <f t="shared" si="26"/>
        <v>8</v>
      </c>
      <c r="AA42" s="47">
        <f t="shared" ref="AA42:AB42" si="27">COUNTIFS(AA4:AA29,"&lt;100",AA4:AA29,"&gt;=70")</f>
        <v>8</v>
      </c>
      <c r="AB42" s="47">
        <f t="shared" si="27"/>
        <v>9</v>
      </c>
      <c r="AC42" s="47">
        <f t="shared" ref="AC42:AD42" si="28">COUNTIFS(AC4:AC29,"&lt;100",AC4:AC29,"&gt;=70")</f>
        <v>8</v>
      </c>
      <c r="AD42" s="47">
        <f t="shared" si="28"/>
        <v>7</v>
      </c>
      <c r="AE42" s="47">
        <f t="shared" si="26"/>
        <v>6</v>
      </c>
    </row>
    <row r="43" spans="1:33" ht="22.5" x14ac:dyDescent="0.2">
      <c r="A43" s="37" t="s">
        <v>55</v>
      </c>
      <c r="B43" s="47">
        <f t="shared" ref="B43:P43" si="29">COUNTIFS(B4:B29,"&lt;70")</f>
        <v>9</v>
      </c>
      <c r="C43" s="47">
        <f t="shared" si="29"/>
        <v>12</v>
      </c>
      <c r="D43" s="47">
        <f t="shared" si="29"/>
        <v>9</v>
      </c>
      <c r="E43" s="47">
        <f t="shared" si="29"/>
        <v>11</v>
      </c>
      <c r="F43" s="47">
        <f t="shared" si="29"/>
        <v>5</v>
      </c>
      <c r="G43" s="47">
        <f t="shared" si="29"/>
        <v>6</v>
      </c>
      <c r="H43" s="47">
        <f t="shared" si="29"/>
        <v>6</v>
      </c>
      <c r="I43" s="47">
        <f t="shared" si="29"/>
        <v>4</v>
      </c>
      <c r="J43" s="47">
        <f t="shared" si="29"/>
        <v>6</v>
      </c>
      <c r="K43" s="47">
        <f t="shared" si="29"/>
        <v>2</v>
      </c>
      <c r="L43" s="47">
        <f t="shared" si="29"/>
        <v>4</v>
      </c>
      <c r="M43" s="47">
        <f t="shared" si="29"/>
        <v>4</v>
      </c>
      <c r="N43" s="47">
        <f t="shared" si="29"/>
        <v>6</v>
      </c>
      <c r="O43" s="47">
        <f t="shared" si="29"/>
        <v>2</v>
      </c>
      <c r="P43" s="47">
        <f t="shared" si="29"/>
        <v>4</v>
      </c>
      <c r="Q43" s="47">
        <f>COUNTIFS(Q4:Q29,"&lt;70")</f>
        <v>0</v>
      </c>
      <c r="R43" s="47">
        <f>COUNTIFS(R4:R29,"&lt;70")</f>
        <v>2</v>
      </c>
      <c r="S43" s="47">
        <f t="shared" ref="S43:AE43" si="30">COUNTIFS(S4:S29,"&lt;70")</f>
        <v>0</v>
      </c>
      <c r="T43" s="47">
        <f t="shared" si="30"/>
        <v>2</v>
      </c>
      <c r="U43" s="47">
        <f t="shared" si="30"/>
        <v>4</v>
      </c>
      <c r="V43" s="47">
        <f t="shared" si="30"/>
        <v>2</v>
      </c>
      <c r="W43" s="47">
        <f t="shared" si="30"/>
        <v>6</v>
      </c>
      <c r="X43" s="47">
        <f t="shared" si="30"/>
        <v>7</v>
      </c>
      <c r="Y43" s="47">
        <f t="shared" si="30"/>
        <v>7</v>
      </c>
      <c r="Z43" s="47">
        <f t="shared" si="30"/>
        <v>2</v>
      </c>
      <c r="AA43" s="47">
        <f t="shared" ref="AA43:AB43" si="31">COUNTIFS(AA4:AA29,"&lt;70")</f>
        <v>6</v>
      </c>
      <c r="AB43" s="47">
        <f t="shared" si="31"/>
        <v>2</v>
      </c>
      <c r="AC43" s="47">
        <f t="shared" ref="AC43:AD43" si="32">COUNTIFS(AC4:AC29,"&lt;70")</f>
        <v>1</v>
      </c>
      <c r="AD43" s="47">
        <f t="shared" si="32"/>
        <v>3</v>
      </c>
      <c r="AE43" s="47">
        <f t="shared" si="30"/>
        <v>0</v>
      </c>
    </row>
    <row r="44" spans="1:33" x14ac:dyDescent="0.2">
      <c r="A44" s="3" t="s">
        <v>52</v>
      </c>
      <c r="B44" s="36">
        <f>COUNTIF(B4:B29,"&lt;=0")+COUNTIF(B4:B29,"&gt;0")</f>
        <v>13</v>
      </c>
      <c r="C44" s="36">
        <f t="shared" ref="C44:AE44" si="33">COUNTIF(C4:C29,"&lt;=0")+COUNTIF(C4:C29,"&gt;0")</f>
        <v>18</v>
      </c>
      <c r="D44" s="36">
        <f t="shared" si="33"/>
        <v>17</v>
      </c>
      <c r="E44" s="36">
        <f t="shared" si="33"/>
        <v>21</v>
      </c>
      <c r="F44" s="36">
        <f t="shared" si="33"/>
        <v>20</v>
      </c>
      <c r="G44" s="36">
        <f t="shared" si="33"/>
        <v>21</v>
      </c>
      <c r="H44" s="36">
        <f t="shared" si="33"/>
        <v>22</v>
      </c>
      <c r="I44" s="36">
        <f t="shared" si="33"/>
        <v>24</v>
      </c>
      <c r="J44" s="36">
        <f t="shared" si="33"/>
        <v>23</v>
      </c>
      <c r="K44" s="36">
        <f t="shared" si="33"/>
        <v>25</v>
      </c>
      <c r="L44" s="36">
        <f t="shared" si="33"/>
        <v>26</v>
      </c>
      <c r="M44" s="36">
        <f t="shared" si="33"/>
        <v>26</v>
      </c>
      <c r="N44" s="36">
        <f t="shared" si="33"/>
        <v>26</v>
      </c>
      <c r="O44" s="36">
        <f t="shared" si="33"/>
        <v>26</v>
      </c>
      <c r="P44" s="36">
        <f t="shared" si="33"/>
        <v>26</v>
      </c>
      <c r="Q44" s="36">
        <f t="shared" si="33"/>
        <v>26</v>
      </c>
      <c r="R44" s="36">
        <f t="shared" si="33"/>
        <v>26</v>
      </c>
      <c r="S44" s="36">
        <f t="shared" si="33"/>
        <v>26</v>
      </c>
      <c r="T44" s="36">
        <f>COUNTIF(T4:T29,"&lt;=0")+COUNTIF(T4:T29,"&gt;0")</f>
        <v>26</v>
      </c>
      <c r="U44" s="36">
        <f>COUNTIF(U4:U29,"&lt;=0")+COUNTIF(U4:U29,"&gt;0")</f>
        <v>26</v>
      </c>
      <c r="V44" s="36">
        <f>COUNTIF(V4:V29,"&lt;=0")+COUNTIF(V4:V29,"&gt;0")</f>
        <v>26</v>
      </c>
      <c r="W44" s="36">
        <f t="shared" ref="W44:X44" si="34">COUNTIF(W4:W29,"&lt;=0")+COUNTIF(W4:W29,"&gt;0")</f>
        <v>26</v>
      </c>
      <c r="X44" s="36">
        <f t="shared" si="34"/>
        <v>26</v>
      </c>
      <c r="Y44" s="36">
        <f t="shared" ref="Y44:AB44" si="35">COUNTIF(Y4:Y29,"&lt;=0")+COUNTIF(Y4:Y29,"&gt;0")</f>
        <v>26</v>
      </c>
      <c r="Z44" s="36">
        <f t="shared" si="35"/>
        <v>26</v>
      </c>
      <c r="AA44" s="36">
        <f t="shared" si="35"/>
        <v>26</v>
      </c>
      <c r="AB44" s="36">
        <f t="shared" si="35"/>
        <v>26</v>
      </c>
      <c r="AC44" s="36">
        <f t="shared" ref="AC44:AD44" si="36">COUNTIF(AC4:AC29,"&lt;=0")+COUNTIF(AC4:AC29,"&gt;0")</f>
        <v>25</v>
      </c>
      <c r="AD44" s="36">
        <f t="shared" si="36"/>
        <v>26</v>
      </c>
      <c r="AE44" s="36">
        <f t="shared" si="33"/>
        <v>26</v>
      </c>
    </row>
    <row r="45" spans="1:33" ht="15" customHeight="1" x14ac:dyDescent="0.2">
      <c r="B45" s="27"/>
    </row>
    <row r="46" spans="1:33" ht="15" customHeight="1" x14ac:dyDescent="0.2"/>
  </sheetData>
  <autoFilter ref="A3:AE29"/>
  <phoneticPr fontId="4" type="noConversion"/>
  <conditionalFormatting sqref="B44:V44 AE44">
    <cfRule type="cellIs" dxfId="57" priority="7" stopIfTrue="1" operator="notEqual">
      <formula>SUM(B41:B43)</formula>
    </cfRule>
  </conditionalFormatting>
  <conditionalFormatting sqref="C36:R36 AE36">
    <cfRule type="expression" dxfId="56" priority="6" stopIfTrue="1">
      <formula>OR(G36&lt;&gt;0,G36=0)</formula>
    </cfRule>
  </conditionalFormatting>
  <conditionalFormatting sqref="S36:V36">
    <cfRule type="expression" dxfId="55" priority="16" stopIfTrue="1">
      <formula>OR(AE36&lt;&gt;0,AE36=0)</formula>
    </cfRule>
  </conditionalFormatting>
  <conditionalFormatting sqref="W44">
    <cfRule type="cellIs" dxfId="54" priority="5" stopIfTrue="1" operator="notEqual">
      <formula>SUM(W41:W43)</formula>
    </cfRule>
  </conditionalFormatting>
  <conditionalFormatting sqref="W36">
    <cfRule type="expression" dxfId="53" priority="4" stopIfTrue="1">
      <formula>OR(W36&lt;&gt;0,W36=0)</formula>
    </cfRule>
  </conditionalFormatting>
  <conditionalFormatting sqref="X44:AD44">
    <cfRule type="cellIs" dxfId="52" priority="3" stopIfTrue="1" operator="notEqual">
      <formula>SUM(X41:X43)</formula>
    </cfRule>
  </conditionalFormatting>
  <conditionalFormatting sqref="X36:AD36">
    <cfRule type="expression" dxfId="51" priority="2" stopIfTrue="1">
      <formula>OR(X36&lt;&gt;0,X36=0)</formula>
    </cfRule>
  </conditionalFormatting>
  <conditionalFormatting sqref="AG36">
    <cfRule type="expression" dxfId="50" priority="1" stopIfTrue="1">
      <formula>OR(AK36&lt;&gt;0,AK36=0)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4" fitToHeight="2" orientation="landscape" r:id="rId1"/>
  <headerFooter alignWithMargins="0">
    <oddFooter>&amp;CSelbstfinanzierungsgrad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6" r:id="rId4" name="Group Box 1068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5"/>
  <sheetViews>
    <sheetView zoomScaleNormal="100" workbookViewId="0">
      <pane ySplit="2" topLeftCell="A33" activePane="bottomLeft" state="frozen"/>
      <selection pane="bottomLeft" activeCell="V53" sqref="V53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31" width="6.7109375" style="3" customWidth="1"/>
    <col min="32" max="32" width="11.42578125" style="3"/>
    <col min="33" max="33" width="6.7109375" style="3" bestFit="1" customWidth="1" outlineLevel="1"/>
    <col min="34" max="16384" width="11.42578125" style="3"/>
  </cols>
  <sheetData>
    <row r="1" spans="1:33" ht="15" customHeight="1" x14ac:dyDescent="0.2">
      <c r="A1" s="1" t="s">
        <v>41</v>
      </c>
      <c r="B1" s="31" t="s">
        <v>1</v>
      </c>
      <c r="C1" s="31" t="s">
        <v>1</v>
      </c>
      <c r="D1" s="31" t="s">
        <v>1</v>
      </c>
      <c r="E1" s="31" t="s">
        <v>1</v>
      </c>
      <c r="F1" s="31" t="s">
        <v>1</v>
      </c>
      <c r="G1" s="31" t="s">
        <v>1</v>
      </c>
      <c r="H1" s="31" t="s">
        <v>1</v>
      </c>
      <c r="I1" s="31" t="s">
        <v>1</v>
      </c>
      <c r="J1" s="31" t="s">
        <v>1</v>
      </c>
      <c r="K1" s="31" t="s">
        <v>1</v>
      </c>
      <c r="L1" s="31" t="s">
        <v>1</v>
      </c>
      <c r="M1" s="31" t="s">
        <v>1</v>
      </c>
      <c r="N1" s="31" t="s">
        <v>1</v>
      </c>
      <c r="O1" s="31" t="s">
        <v>1</v>
      </c>
      <c r="P1" s="31" t="s">
        <v>1</v>
      </c>
      <c r="Q1" s="31" t="s">
        <v>1</v>
      </c>
      <c r="R1" s="31" t="s">
        <v>1</v>
      </c>
      <c r="S1" s="31" t="s">
        <v>1</v>
      </c>
      <c r="T1" s="31" t="s">
        <v>1</v>
      </c>
      <c r="U1" s="31" t="s">
        <v>1</v>
      </c>
      <c r="V1" s="31" t="s">
        <v>1</v>
      </c>
      <c r="W1" s="31" t="s">
        <v>1</v>
      </c>
      <c r="X1" s="31" t="s">
        <v>1</v>
      </c>
      <c r="Y1" s="31" t="s">
        <v>1</v>
      </c>
      <c r="Z1" s="31" t="s">
        <v>1</v>
      </c>
      <c r="AA1" s="31" t="s">
        <v>1</v>
      </c>
      <c r="AB1" s="31" t="s">
        <v>1</v>
      </c>
      <c r="AC1" s="31" t="s">
        <v>1</v>
      </c>
      <c r="AD1" s="31" t="s">
        <v>1</v>
      </c>
      <c r="AE1" s="31" t="s">
        <v>1</v>
      </c>
    </row>
    <row r="2" spans="1:33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 t="shared" ref="M2:S2" si="1">L2+1</f>
        <v>2002</v>
      </c>
      <c r="N2" s="26">
        <f t="shared" si="1"/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D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f t="shared" si="2"/>
        <v>2019</v>
      </c>
      <c r="AE2" s="26" t="s">
        <v>88</v>
      </c>
      <c r="AG2" s="48" t="str">
        <f>Selbstfinanzierungsgrad!AG2</f>
        <v>2019-16</v>
      </c>
    </row>
    <row r="3" spans="1:33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4"/>
    </row>
    <row r="4" spans="1:33" ht="15" customHeight="1" x14ac:dyDescent="0.2">
      <c r="A4" s="6" t="s">
        <v>7</v>
      </c>
      <c r="B4" s="7">
        <v>12.7</v>
      </c>
      <c r="C4" s="7">
        <v>12.8</v>
      </c>
      <c r="D4" s="7">
        <v>13.1</v>
      </c>
      <c r="E4" s="7">
        <v>16.3</v>
      </c>
      <c r="F4" s="7">
        <v>16.7</v>
      </c>
      <c r="G4" s="7">
        <v>18.3</v>
      </c>
      <c r="H4" s="7">
        <v>17.5</v>
      </c>
      <c r="I4" s="7">
        <v>18.3</v>
      </c>
      <c r="J4" s="7">
        <v>16.2</v>
      </c>
      <c r="K4" s="7">
        <v>17.3</v>
      </c>
      <c r="L4" s="7">
        <v>16.7</v>
      </c>
      <c r="M4" s="7">
        <v>13.8</v>
      </c>
      <c r="N4" s="7">
        <v>17.100000000000001</v>
      </c>
      <c r="O4" s="8">
        <v>16.8</v>
      </c>
      <c r="P4" s="8">
        <v>15.3</v>
      </c>
      <c r="Q4" s="8">
        <v>16.3</v>
      </c>
      <c r="R4" s="8">
        <v>12.9</v>
      </c>
      <c r="S4" s="8">
        <v>16.7</v>
      </c>
      <c r="T4" s="8">
        <v>12.5</v>
      </c>
      <c r="U4" s="8">
        <v>9.6</v>
      </c>
      <c r="V4" s="8">
        <v>12.5</v>
      </c>
      <c r="W4" s="8">
        <v>9.8000000000000007</v>
      </c>
      <c r="X4" s="8">
        <v>9.4</v>
      </c>
      <c r="Y4" s="8">
        <v>10.1</v>
      </c>
      <c r="Z4" s="8">
        <v>10.4</v>
      </c>
      <c r="AA4" s="8">
        <f>+'[1]Résumé Eingang'!I3</f>
        <v>8.5</v>
      </c>
      <c r="AB4" s="8">
        <f>+'[1]Résumé Eingang'!J3</f>
        <v>10.8</v>
      </c>
      <c r="AC4" s="8">
        <f>+'[1]Résumé Eingang'!K3</f>
        <v>14.8</v>
      </c>
      <c r="AD4" s="8">
        <f>+'[1]Résumé Eingang'!L3</f>
        <v>14.14</v>
      </c>
      <c r="AE4" s="8">
        <f>AVERAGE(C4:AD4)</f>
        <v>14.094285714285716</v>
      </c>
      <c r="AG4" s="8">
        <f>+AA4-AD4</f>
        <v>-5.6400000000000006</v>
      </c>
    </row>
    <row r="5" spans="1:33" ht="15" customHeight="1" x14ac:dyDescent="0.2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8</v>
      </c>
      <c r="M5" s="25" t="s">
        <v>8</v>
      </c>
      <c r="N5" s="25" t="s">
        <v>8</v>
      </c>
      <c r="O5" s="25" t="s">
        <v>8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10</v>
      </c>
      <c r="U5" s="25" t="s">
        <v>10</v>
      </c>
      <c r="V5" s="25" t="s">
        <v>84</v>
      </c>
      <c r="W5" s="25" t="s">
        <v>85</v>
      </c>
      <c r="X5" s="25" t="s">
        <v>8</v>
      </c>
      <c r="Y5" s="25">
        <v>9.4</v>
      </c>
      <c r="Z5" s="25">
        <v>11.2</v>
      </c>
      <c r="AA5" s="25">
        <f>+'[1]Résumé Eingang'!I4</f>
        <v>7.9</v>
      </c>
      <c r="AB5" s="25">
        <f>+'[1]Résumé Eingang'!J4</f>
        <v>8.8000000000000007</v>
      </c>
      <c r="AC5" s="25">
        <f>+'[1]Résumé Eingang'!K4</f>
        <v>10</v>
      </c>
      <c r="AD5" s="25">
        <f>+'[1]Résumé Eingang'!L4</f>
        <v>10.199999999999999</v>
      </c>
      <c r="AE5" s="25">
        <f t="shared" ref="AE5:AE29" si="3">AVERAGE(C5:AD5)</f>
        <v>9.5833333333333339</v>
      </c>
      <c r="AG5" s="25">
        <f t="shared" ref="AG5:AG36" si="4">+AA5-AD5</f>
        <v>-2.2999999999999989</v>
      </c>
    </row>
    <row r="6" spans="1:33" ht="15" customHeight="1" x14ac:dyDescent="0.2">
      <c r="A6" s="6" t="s">
        <v>11</v>
      </c>
      <c r="B6" s="7"/>
      <c r="C6" s="7">
        <v>11.3</v>
      </c>
      <c r="D6" s="7">
        <v>20.100000000000001</v>
      </c>
      <c r="E6" s="7">
        <v>29.5</v>
      </c>
      <c r="F6" s="7">
        <v>24.4</v>
      </c>
      <c r="G6" s="7">
        <v>11</v>
      </c>
      <c r="H6" s="7">
        <v>23</v>
      </c>
      <c r="I6" s="7">
        <v>17.399999999999999</v>
      </c>
      <c r="J6" s="7">
        <v>16.2</v>
      </c>
      <c r="K6" s="7">
        <v>19.7</v>
      </c>
      <c r="L6" s="7">
        <v>14</v>
      </c>
      <c r="M6" s="7">
        <v>17.100000000000001</v>
      </c>
      <c r="N6" s="7">
        <v>15.9</v>
      </c>
      <c r="O6" s="8">
        <v>13.8</v>
      </c>
      <c r="P6" s="8">
        <v>9.5</v>
      </c>
      <c r="Q6" s="8">
        <v>5.72</v>
      </c>
      <c r="R6" s="8">
        <v>2.71</v>
      </c>
      <c r="S6" s="8">
        <v>7.9</v>
      </c>
      <c r="T6" s="8">
        <v>8.8000000000000007</v>
      </c>
      <c r="U6" s="8">
        <v>12.74</v>
      </c>
      <c r="V6" s="8">
        <v>7.02</v>
      </c>
      <c r="W6" s="8">
        <v>4.54</v>
      </c>
      <c r="X6" s="8">
        <v>4.9000000000000004</v>
      </c>
      <c r="Y6" s="8">
        <v>10.44</v>
      </c>
      <c r="Z6" s="8">
        <v>10.87</v>
      </c>
      <c r="AA6" s="8">
        <f>+'[1]Résumé Eingang'!I5</f>
        <v>7.79</v>
      </c>
      <c r="AB6" s="8">
        <f>+'[1]Résumé Eingang'!J5</f>
        <v>8.84</v>
      </c>
      <c r="AC6" s="8">
        <f>+'[1]Résumé Eingang'!K5</f>
        <v>5.64</v>
      </c>
      <c r="AD6" s="8">
        <f>+'[1]Résumé Eingang'!L5</f>
        <v>15.58</v>
      </c>
      <c r="AE6" s="8">
        <f t="shared" si="3"/>
        <v>12.728214285714285</v>
      </c>
      <c r="AG6" s="8">
        <f t="shared" si="4"/>
        <v>-7.79</v>
      </c>
    </row>
    <row r="7" spans="1:33" ht="15" customHeight="1" x14ac:dyDescent="0.2">
      <c r="A7" s="24" t="s">
        <v>12</v>
      </c>
      <c r="B7" s="25">
        <v>5</v>
      </c>
      <c r="C7" s="25">
        <v>4</v>
      </c>
      <c r="D7" s="25">
        <v>9</v>
      </c>
      <c r="E7" s="25">
        <v>10</v>
      </c>
      <c r="F7" s="25">
        <v>10</v>
      </c>
      <c r="G7" s="25">
        <v>9</v>
      </c>
      <c r="H7" s="25">
        <v>12</v>
      </c>
      <c r="I7" s="25">
        <v>12</v>
      </c>
      <c r="J7" s="25">
        <v>11</v>
      </c>
      <c r="K7" s="25">
        <v>11.3</v>
      </c>
      <c r="L7" s="25">
        <v>8.8000000000000007</v>
      </c>
      <c r="M7" s="25">
        <v>9.1999999999999993</v>
      </c>
      <c r="N7" s="25">
        <v>9.8000000000000007</v>
      </c>
      <c r="O7" s="25">
        <v>9.9417865730090877</v>
      </c>
      <c r="P7" s="25">
        <v>10.768104495991285</v>
      </c>
      <c r="Q7" s="25">
        <v>10.468556299393704</v>
      </c>
      <c r="R7" s="25">
        <v>9.8563203062153679</v>
      </c>
      <c r="S7" s="25">
        <v>9.7915689616044972</v>
      </c>
      <c r="T7" s="25">
        <v>9.3000000000000007</v>
      </c>
      <c r="U7" s="25">
        <v>9.3623673194262462</v>
      </c>
      <c r="V7" s="25">
        <v>9.3623673194262462</v>
      </c>
      <c r="W7" s="25">
        <v>8.4</v>
      </c>
      <c r="X7" s="25">
        <v>7.736668201222753</v>
      </c>
      <c r="Y7" s="25">
        <v>10.3</v>
      </c>
      <c r="Z7" s="25">
        <v>13.1</v>
      </c>
      <c r="AA7" s="25">
        <f>+'[1]Résumé Eingang'!I6</f>
        <v>5.8</v>
      </c>
      <c r="AB7" s="25">
        <f>+'[1]Résumé Eingang'!J6</f>
        <v>11.2</v>
      </c>
      <c r="AC7" s="25">
        <f>+'[1]Résumé Eingang'!K6</f>
        <v>10.4</v>
      </c>
      <c r="AD7" s="25">
        <f>+'[1]Résumé Eingang'!L6</f>
        <v>12.968596971753904</v>
      </c>
      <c r="AE7" s="25">
        <f t="shared" si="3"/>
        <v>9.8162977302872552</v>
      </c>
      <c r="AG7" s="25">
        <f t="shared" si="4"/>
        <v>-7.168596971753904</v>
      </c>
    </row>
    <row r="8" spans="1:33" ht="15" customHeight="1" x14ac:dyDescent="0.2">
      <c r="A8" s="6" t="s">
        <v>13</v>
      </c>
      <c r="B8" s="7"/>
      <c r="C8" s="7">
        <v>-2.1</v>
      </c>
      <c r="D8" s="7">
        <v>4.5999999999999996</v>
      </c>
      <c r="E8" s="7">
        <v>7.4</v>
      </c>
      <c r="F8" s="7">
        <v>4.2</v>
      </c>
      <c r="G8" s="7">
        <v>5.7</v>
      </c>
      <c r="H8" s="7">
        <v>5.0999999999999996</v>
      </c>
      <c r="I8" s="7">
        <v>7.8</v>
      </c>
      <c r="J8" s="7">
        <v>10.5</v>
      </c>
      <c r="K8" s="7">
        <v>12.6</v>
      </c>
      <c r="L8" s="7">
        <v>7.4</v>
      </c>
      <c r="M8" s="7">
        <v>4</v>
      </c>
      <c r="N8" s="7">
        <v>7.5</v>
      </c>
      <c r="O8" s="8">
        <v>6.4</v>
      </c>
      <c r="P8" s="8">
        <v>11.4</v>
      </c>
      <c r="Q8" s="8">
        <v>12.1</v>
      </c>
      <c r="R8" s="8">
        <v>13.4</v>
      </c>
      <c r="S8" s="8">
        <v>8.4</v>
      </c>
      <c r="T8" s="8">
        <v>10.9</v>
      </c>
      <c r="U8" s="8">
        <v>19.600000000000001</v>
      </c>
      <c r="V8" s="8">
        <v>9.1999999999999993</v>
      </c>
      <c r="W8" s="8">
        <v>9.6999999999999993</v>
      </c>
      <c r="X8" s="8">
        <v>7.3</v>
      </c>
      <c r="Y8" s="8">
        <v>9.1999999999999993</v>
      </c>
      <c r="Z8" s="8">
        <v>15.1</v>
      </c>
      <c r="AA8" s="8">
        <f>+'[1]Résumé Eingang'!I7</f>
        <v>8.3000000000000007</v>
      </c>
      <c r="AB8" s="8">
        <f>+'[1]Résumé Eingang'!J7</f>
        <v>11.4</v>
      </c>
      <c r="AC8" s="8">
        <f>+'[1]Résumé Eingang'!K7</f>
        <v>11.7</v>
      </c>
      <c r="AD8" s="8">
        <f>+'[1]Résumé Eingang'!L7</f>
        <v>19.600000000000001</v>
      </c>
      <c r="AE8" s="8">
        <f t="shared" si="3"/>
        <v>9.2285714285714278</v>
      </c>
      <c r="AG8" s="8">
        <f t="shared" si="4"/>
        <v>-11.3</v>
      </c>
    </row>
    <row r="9" spans="1:33" ht="15" customHeight="1" x14ac:dyDescent="0.2">
      <c r="A9" s="24" t="s">
        <v>14</v>
      </c>
      <c r="B9" s="25">
        <v>12.6</v>
      </c>
      <c r="C9" s="25">
        <v>9.8000000000000007</v>
      </c>
      <c r="D9" s="25">
        <v>11.7</v>
      </c>
      <c r="E9" s="25">
        <v>13.7</v>
      </c>
      <c r="F9" s="25">
        <v>12.4</v>
      </c>
      <c r="G9" s="25">
        <v>9.1999999999999993</v>
      </c>
      <c r="H9" s="25">
        <v>6.1</v>
      </c>
      <c r="I9" s="25">
        <v>6.4</v>
      </c>
      <c r="J9" s="25">
        <v>7.4</v>
      </c>
      <c r="K9" s="25">
        <v>7.1</v>
      </c>
      <c r="L9" s="25">
        <v>9.9</v>
      </c>
      <c r="M9" s="25">
        <v>12.1</v>
      </c>
      <c r="N9" s="25">
        <v>10.7</v>
      </c>
      <c r="O9" s="25">
        <v>10.3</v>
      </c>
      <c r="P9" s="25">
        <v>9.5</v>
      </c>
      <c r="Q9" s="25">
        <v>15.8</v>
      </c>
      <c r="R9" s="25">
        <v>14</v>
      </c>
      <c r="S9" s="25">
        <v>11.4</v>
      </c>
      <c r="T9" s="25">
        <v>11.8</v>
      </c>
      <c r="U9" s="25">
        <v>11.76</v>
      </c>
      <c r="V9" s="25">
        <v>11.1</v>
      </c>
      <c r="W9" s="25">
        <v>8.5</v>
      </c>
      <c r="X9" s="25">
        <v>11.2</v>
      </c>
      <c r="Y9" s="25">
        <v>9.1</v>
      </c>
      <c r="Z9" s="25">
        <v>10.4</v>
      </c>
      <c r="AA9" s="25">
        <f>+'[1]Résumé Eingang'!I8</f>
        <v>8.9</v>
      </c>
      <c r="AB9" s="25">
        <f>+'[1]Résumé Eingang'!J8</f>
        <v>8.9</v>
      </c>
      <c r="AC9" s="25">
        <f>+'[1]Résumé Eingang'!K8</f>
        <v>9.6999999999999993</v>
      </c>
      <c r="AD9" s="25">
        <f>+'[1]Résumé Eingang'!L8</f>
        <v>8.1999999999999993</v>
      </c>
      <c r="AE9" s="25">
        <f t="shared" si="3"/>
        <v>10.252142857142855</v>
      </c>
      <c r="AG9" s="25">
        <f t="shared" si="4"/>
        <v>0.70000000000000107</v>
      </c>
    </row>
    <row r="10" spans="1:33" ht="15" customHeight="1" x14ac:dyDescent="0.2">
      <c r="A10" s="6" t="s">
        <v>15</v>
      </c>
      <c r="B10" s="7"/>
      <c r="C10" s="7"/>
      <c r="D10" s="7"/>
      <c r="E10" s="7"/>
      <c r="F10" s="7"/>
      <c r="G10" s="7">
        <v>8.5</v>
      </c>
      <c r="H10" s="7">
        <v>6.6</v>
      </c>
      <c r="I10" s="7">
        <v>5.2</v>
      </c>
      <c r="J10" s="7">
        <v>4.3</v>
      </c>
      <c r="K10" s="7">
        <v>4.3</v>
      </c>
      <c r="L10" s="7">
        <v>6.8</v>
      </c>
      <c r="M10" s="7">
        <v>10.8</v>
      </c>
      <c r="N10" s="7">
        <v>13.1</v>
      </c>
      <c r="O10" s="8">
        <v>11.7</v>
      </c>
      <c r="P10" s="8">
        <v>9.31</v>
      </c>
      <c r="Q10" s="8">
        <v>10.199999999999999</v>
      </c>
      <c r="R10" s="8">
        <v>11.86</v>
      </c>
      <c r="S10" s="8">
        <v>13.3</v>
      </c>
      <c r="T10" s="8">
        <v>12.2</v>
      </c>
      <c r="U10" s="8">
        <v>12.1</v>
      </c>
      <c r="V10" s="8">
        <v>11.26</v>
      </c>
      <c r="W10" s="8">
        <v>11.19</v>
      </c>
      <c r="X10" s="8">
        <v>9.49</v>
      </c>
      <c r="Y10" s="8">
        <v>10.56</v>
      </c>
      <c r="Z10" s="8">
        <v>12.2</v>
      </c>
      <c r="AA10" s="8">
        <f>+'[1]Résumé Eingang'!I9</f>
        <v>13.1</v>
      </c>
      <c r="AB10" s="8">
        <f>+'[1]Résumé Eingang'!J9</f>
        <v>13.4</v>
      </c>
      <c r="AC10" s="8">
        <f>+'[1]Résumé Eingang'!K9</f>
        <v>10.56</v>
      </c>
      <c r="AD10" s="8">
        <f>+'[1]Résumé Eingang'!L9</f>
        <v>10.199999999999999</v>
      </c>
      <c r="AE10" s="8">
        <f t="shared" si="3"/>
        <v>10.092916666666666</v>
      </c>
      <c r="AG10" s="8">
        <f t="shared" si="4"/>
        <v>2.9000000000000004</v>
      </c>
    </row>
    <row r="11" spans="1:33" ht="15" customHeight="1" x14ac:dyDescent="0.2">
      <c r="A11" s="24" t="s">
        <v>16</v>
      </c>
      <c r="B11" s="25">
        <v>16.100000000000001</v>
      </c>
      <c r="C11" s="25">
        <v>15.6</v>
      </c>
      <c r="D11" s="25">
        <v>14.2</v>
      </c>
      <c r="E11" s="25">
        <v>12.5</v>
      </c>
      <c r="F11" s="25">
        <v>9.4</v>
      </c>
      <c r="G11" s="25">
        <v>8.1999999999999993</v>
      </c>
      <c r="H11" s="25">
        <v>11.8</v>
      </c>
      <c r="I11" s="25">
        <v>13.9</v>
      </c>
      <c r="J11" s="25">
        <v>17.899999999999999</v>
      </c>
      <c r="K11" s="25">
        <v>21.7</v>
      </c>
      <c r="L11" s="25">
        <v>20.5</v>
      </c>
      <c r="M11" s="25">
        <v>20.8</v>
      </c>
      <c r="N11" s="25">
        <v>11.8</v>
      </c>
      <c r="O11" s="25">
        <v>15.9</v>
      </c>
      <c r="P11" s="25">
        <v>13.6</v>
      </c>
      <c r="Q11" s="25">
        <v>18</v>
      </c>
      <c r="R11" s="25">
        <v>20.3</v>
      </c>
      <c r="S11" s="25">
        <v>23</v>
      </c>
      <c r="T11" s="25">
        <v>22.7</v>
      </c>
      <c r="U11" s="25">
        <v>18.899999999999999</v>
      </c>
      <c r="V11" s="25">
        <v>14.2</v>
      </c>
      <c r="W11" s="25">
        <v>12.2</v>
      </c>
      <c r="X11" s="25">
        <v>11.2</v>
      </c>
      <c r="Y11" s="25">
        <v>17.100000000000001</v>
      </c>
      <c r="Z11" s="25">
        <v>16.3</v>
      </c>
      <c r="AA11" s="25">
        <f>+'[1]Résumé Eingang'!I10</f>
        <v>16.100000000000001</v>
      </c>
      <c r="AB11" s="25">
        <f>+'[1]Résumé Eingang'!J10</f>
        <v>17.2</v>
      </c>
      <c r="AC11" s="25">
        <f>+'[1]Résumé Eingang'!K10</f>
        <v>17.899999999999999</v>
      </c>
      <c r="AD11" s="25">
        <f>+'[1]Résumé Eingang'!L10</f>
        <v>14.4</v>
      </c>
      <c r="AE11" s="25">
        <f t="shared" si="3"/>
        <v>15.974999999999998</v>
      </c>
      <c r="AG11" s="25">
        <f t="shared" si="4"/>
        <v>1.7000000000000011</v>
      </c>
    </row>
    <row r="12" spans="1:33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15.7</v>
      </c>
      <c r="I12" s="7">
        <v>15.9</v>
      </c>
      <c r="J12" s="7"/>
      <c r="K12" s="7">
        <v>13.2</v>
      </c>
      <c r="L12" s="7">
        <v>8.6</v>
      </c>
      <c r="M12" s="7">
        <v>5.9</v>
      </c>
      <c r="N12" s="7">
        <v>7.4</v>
      </c>
      <c r="O12" s="8">
        <v>9.1</v>
      </c>
      <c r="P12" s="8">
        <v>9</v>
      </c>
      <c r="Q12" s="8">
        <v>11.8</v>
      </c>
      <c r="R12" s="8">
        <v>12.4</v>
      </c>
      <c r="S12" s="8">
        <v>12.8</v>
      </c>
      <c r="T12" s="8">
        <v>13.5</v>
      </c>
      <c r="U12" s="8">
        <v>5.9</v>
      </c>
      <c r="V12" s="8">
        <v>15.7</v>
      </c>
      <c r="W12" s="8">
        <v>2.7</v>
      </c>
      <c r="X12" s="8">
        <v>4.9000000000000004</v>
      </c>
      <c r="Y12" s="8">
        <v>13.3</v>
      </c>
      <c r="Z12" s="8">
        <v>12.3</v>
      </c>
      <c r="AA12" s="8">
        <f>+'[1]Résumé Eingang'!I11</f>
        <v>6.6</v>
      </c>
      <c r="AB12" s="8">
        <f>+'[1]Résumé Eingang'!J11</f>
        <v>6.6</v>
      </c>
      <c r="AC12" s="8">
        <f>+'[1]Résumé Eingang'!K11</f>
        <v>10</v>
      </c>
      <c r="AD12" s="8">
        <f>+'[1]Résumé Eingang'!L11</f>
        <v>12.4</v>
      </c>
      <c r="AE12" s="8">
        <f t="shared" si="3"/>
        <v>10.25909090909091</v>
      </c>
      <c r="AG12" s="8">
        <f t="shared" si="4"/>
        <v>-5.8000000000000007</v>
      </c>
    </row>
    <row r="13" spans="1:33" ht="15" customHeight="1" x14ac:dyDescent="0.2">
      <c r="A13" s="24" t="s">
        <v>18</v>
      </c>
      <c r="B13" s="25"/>
      <c r="C13" s="25"/>
      <c r="D13" s="25"/>
      <c r="E13" s="25">
        <v>17</v>
      </c>
      <c r="F13" s="25">
        <v>17.100000000000001</v>
      </c>
      <c r="G13" s="25">
        <v>15.8</v>
      </c>
      <c r="H13" s="25">
        <v>14.9</v>
      </c>
      <c r="I13" s="25">
        <v>12.5</v>
      </c>
      <c r="J13" s="25">
        <v>12.1</v>
      </c>
      <c r="K13" s="25">
        <v>14.2</v>
      </c>
      <c r="L13" s="25">
        <v>14.4</v>
      </c>
      <c r="M13" s="25">
        <v>18.100000000000001</v>
      </c>
      <c r="N13" s="25">
        <v>17.2</v>
      </c>
      <c r="O13" s="25">
        <v>18.600000000000001</v>
      </c>
      <c r="P13" s="25">
        <v>18.100000000000001</v>
      </c>
      <c r="Q13" s="25">
        <v>19.5</v>
      </c>
      <c r="R13" s="25">
        <v>21.3</v>
      </c>
      <c r="S13" s="25">
        <v>18.8</v>
      </c>
      <c r="T13" s="25">
        <v>16.09</v>
      </c>
      <c r="U13" s="25">
        <v>16</v>
      </c>
      <c r="V13" s="25">
        <v>15.9</v>
      </c>
      <c r="W13" s="25">
        <v>18.600000000000001</v>
      </c>
      <c r="X13" s="25">
        <v>17.399999999999999</v>
      </c>
      <c r="Y13" s="25">
        <v>18.16</v>
      </c>
      <c r="Z13" s="25">
        <v>17.48</v>
      </c>
      <c r="AA13" s="25">
        <f>+'[1]Résumé Eingang'!I12</f>
        <v>18.72</v>
      </c>
      <c r="AB13" s="25">
        <f>+'[1]Résumé Eingang'!J12</f>
        <v>19.07</v>
      </c>
      <c r="AC13" s="25">
        <f>+'[1]Résumé Eingang'!K12</f>
        <v>18.84</v>
      </c>
      <c r="AD13" s="25">
        <f>+'[1]Résumé Eingang'!L12</f>
        <v>18.03</v>
      </c>
      <c r="AE13" s="25">
        <f t="shared" si="3"/>
        <v>17.072692307692307</v>
      </c>
      <c r="AG13" s="25">
        <f t="shared" si="4"/>
        <v>0.68999999999999773</v>
      </c>
    </row>
    <row r="14" spans="1:33" ht="15" customHeight="1" x14ac:dyDescent="0.2">
      <c r="A14" s="6" t="s">
        <v>19</v>
      </c>
      <c r="B14" s="7">
        <v>8.1</v>
      </c>
      <c r="C14" s="7">
        <v>4.9000000000000004</v>
      </c>
      <c r="D14" s="7">
        <v>5.8</v>
      </c>
      <c r="E14" s="7">
        <v>4.5999999999999996</v>
      </c>
      <c r="F14" s="7">
        <v>1.3</v>
      </c>
      <c r="G14" s="7">
        <v>1.6</v>
      </c>
      <c r="H14" s="7">
        <v>4.4000000000000004</v>
      </c>
      <c r="I14" s="7">
        <v>6.2</v>
      </c>
      <c r="J14" s="7">
        <v>6.7</v>
      </c>
      <c r="K14" s="7">
        <v>6.7</v>
      </c>
      <c r="L14" s="7">
        <v>5.4</v>
      </c>
      <c r="M14" s="7">
        <v>5.6</v>
      </c>
      <c r="N14" s="7">
        <v>4.2</v>
      </c>
      <c r="O14" s="8">
        <v>3.5</v>
      </c>
      <c r="P14" s="8">
        <v>2.6</v>
      </c>
      <c r="Q14" s="8">
        <v>27.8</v>
      </c>
      <c r="R14" s="8">
        <v>7.8</v>
      </c>
      <c r="S14" s="8">
        <v>9.6</v>
      </c>
      <c r="T14" s="8">
        <v>10.07</v>
      </c>
      <c r="U14" s="8">
        <v>7</v>
      </c>
      <c r="V14" s="8">
        <v>6.09</v>
      </c>
      <c r="W14" s="8">
        <v>9.77</v>
      </c>
      <c r="X14" s="8">
        <v>10.29</v>
      </c>
      <c r="Y14" s="8">
        <v>11.82</v>
      </c>
      <c r="Z14" s="8">
        <v>12.93</v>
      </c>
      <c r="AA14" s="8">
        <f>+'[1]Résumé Eingang'!I13</f>
        <v>10</v>
      </c>
      <c r="AB14" s="8">
        <f>+'[1]Résumé Eingang'!J13</f>
        <v>9.17</v>
      </c>
      <c r="AC14" s="8">
        <f>+'[1]Résumé Eingang'!K13</f>
        <v>9.86</v>
      </c>
      <c r="AD14" s="8">
        <f>+'[1]Résumé Eingang'!L13</f>
        <v>11.19</v>
      </c>
      <c r="AE14" s="8">
        <f t="shared" si="3"/>
        <v>7.7460714285714278</v>
      </c>
      <c r="AG14" s="8">
        <f t="shared" si="4"/>
        <v>-1.1899999999999995</v>
      </c>
    </row>
    <row r="15" spans="1:33" ht="15" customHeight="1" x14ac:dyDescent="0.2">
      <c r="A15" s="24" t="s">
        <v>20</v>
      </c>
      <c r="B15" s="25"/>
      <c r="C15" s="25">
        <v>6.7</v>
      </c>
      <c r="D15" s="25">
        <v>9.1</v>
      </c>
      <c r="E15" s="25">
        <v>10</v>
      </c>
      <c r="F15" s="25">
        <v>10</v>
      </c>
      <c r="G15" s="25">
        <v>8.3000000000000007</v>
      </c>
      <c r="H15" s="25">
        <v>9.3000000000000007</v>
      </c>
      <c r="I15" s="25">
        <v>8.9</v>
      </c>
      <c r="J15" s="25">
        <v>9.4</v>
      </c>
      <c r="K15" s="25">
        <v>9.5</v>
      </c>
      <c r="L15" s="25">
        <v>6.2</v>
      </c>
      <c r="M15" s="25">
        <v>11</v>
      </c>
      <c r="N15" s="25">
        <v>9.3000000000000007</v>
      </c>
      <c r="O15" s="25">
        <v>9.3000000000000007</v>
      </c>
      <c r="P15" s="25">
        <v>10</v>
      </c>
      <c r="Q15" s="25">
        <v>11.08</v>
      </c>
      <c r="R15" s="25">
        <v>12.5</v>
      </c>
      <c r="S15" s="25">
        <v>10.7</v>
      </c>
      <c r="T15" s="25">
        <v>9.5500000000000007</v>
      </c>
      <c r="U15" s="25">
        <v>6.88</v>
      </c>
      <c r="V15" s="25">
        <v>6.38</v>
      </c>
      <c r="W15" s="25">
        <v>4.83</v>
      </c>
      <c r="X15" s="25">
        <v>6.8</v>
      </c>
      <c r="Y15" s="25">
        <v>9.6999999999999993</v>
      </c>
      <c r="Z15" s="25">
        <v>12.3</v>
      </c>
      <c r="AA15" s="25">
        <f>+'[1]Résumé Eingang'!I14</f>
        <v>12.02</v>
      </c>
      <c r="AB15" s="25">
        <f>+'[1]Résumé Eingang'!J14</f>
        <v>9.52</v>
      </c>
      <c r="AC15" s="25" t="str">
        <f>+'[1]Résumé Eingang'!K14</f>
        <v>---</v>
      </c>
      <c r="AD15" s="25">
        <f>+'[1]Résumé Eingang'!L14</f>
        <v>10.4</v>
      </c>
      <c r="AE15" s="25">
        <f t="shared" si="3"/>
        <v>9.2466666666666679</v>
      </c>
      <c r="AG15" s="25">
        <f t="shared" si="4"/>
        <v>1.6199999999999992</v>
      </c>
    </row>
    <row r="16" spans="1:33" ht="15" customHeight="1" x14ac:dyDescent="0.2">
      <c r="A16" s="6" t="s">
        <v>21</v>
      </c>
      <c r="B16" s="7">
        <v>4.7</v>
      </c>
      <c r="C16" s="7">
        <v>4.5999999999999996</v>
      </c>
      <c r="D16" s="7">
        <v>4.7</v>
      </c>
      <c r="E16" s="7">
        <v>5.3</v>
      </c>
      <c r="F16" s="7">
        <v>5</v>
      </c>
      <c r="G16" s="7">
        <v>4.8</v>
      </c>
      <c r="H16" s="7">
        <v>4.3</v>
      </c>
      <c r="I16" s="7">
        <v>3.9</v>
      </c>
      <c r="J16" s="7">
        <v>4.3</v>
      </c>
      <c r="K16" s="7">
        <v>5.4</v>
      </c>
      <c r="L16" s="7">
        <v>5.7</v>
      </c>
      <c r="M16" s="7">
        <v>5.9</v>
      </c>
      <c r="N16" s="7">
        <v>3</v>
      </c>
      <c r="O16" s="8">
        <v>1.3</v>
      </c>
      <c r="P16" s="8">
        <v>2.2999999999999998</v>
      </c>
      <c r="Q16" s="8">
        <v>6.3</v>
      </c>
      <c r="R16" s="8">
        <v>7.5</v>
      </c>
      <c r="S16" s="8">
        <v>8.4</v>
      </c>
      <c r="T16" s="8">
        <v>6.4</v>
      </c>
      <c r="U16" s="8">
        <v>6.1</v>
      </c>
      <c r="V16" s="8">
        <v>7.2</v>
      </c>
      <c r="W16" s="8">
        <v>7.4</v>
      </c>
      <c r="X16" s="8">
        <v>6.4</v>
      </c>
      <c r="Y16" s="8">
        <v>5.4</v>
      </c>
      <c r="Z16" s="8">
        <v>6.6</v>
      </c>
      <c r="AA16" s="8">
        <f>+'[1]Résumé Eingang'!I15</f>
        <v>6</v>
      </c>
      <c r="AB16" s="8">
        <f>+'[1]Résumé Eingang'!J15</f>
        <v>8.3000000000000007</v>
      </c>
      <c r="AC16" s="8">
        <f>+'[1]Résumé Eingang'!K15</f>
        <v>9.6999999999999993</v>
      </c>
      <c r="AD16" s="8">
        <f>+'[1]Résumé Eingang'!L15</f>
        <v>15.3</v>
      </c>
      <c r="AE16" s="8">
        <f t="shared" si="3"/>
        <v>5.9821428571428585</v>
      </c>
      <c r="AG16" s="8">
        <f t="shared" si="4"/>
        <v>-9.3000000000000007</v>
      </c>
    </row>
    <row r="17" spans="1:33" ht="15" customHeight="1" x14ac:dyDescent="0.2">
      <c r="A17" s="24" t="s">
        <v>22</v>
      </c>
      <c r="B17" s="25"/>
      <c r="C17" s="25"/>
      <c r="D17" s="25">
        <v>16.600000000000001</v>
      </c>
      <c r="E17" s="25">
        <v>14.6</v>
      </c>
      <c r="F17" s="25"/>
      <c r="G17" s="25"/>
      <c r="H17" s="25"/>
      <c r="I17" s="25"/>
      <c r="J17" s="25"/>
      <c r="K17" s="25"/>
      <c r="L17" s="25">
        <v>16.399999999999999</v>
      </c>
      <c r="M17" s="25">
        <v>20.2</v>
      </c>
      <c r="N17" s="25">
        <v>19.7</v>
      </c>
      <c r="O17" s="25">
        <v>11.9</v>
      </c>
      <c r="P17" s="25">
        <v>8.5</v>
      </c>
      <c r="Q17" s="25">
        <v>14.93</v>
      </c>
      <c r="R17" s="25">
        <v>14.32</v>
      </c>
      <c r="S17" s="25">
        <v>14.7</v>
      </c>
      <c r="T17" s="25">
        <v>13.02</v>
      </c>
      <c r="U17" s="25">
        <v>14.8</v>
      </c>
      <c r="V17" s="25">
        <v>12.9</v>
      </c>
      <c r="W17" s="25">
        <v>11.2</v>
      </c>
      <c r="X17" s="25">
        <v>9.1</v>
      </c>
      <c r="Y17" s="25">
        <v>6.9</v>
      </c>
      <c r="Z17" s="25">
        <v>6.7</v>
      </c>
      <c r="AA17" s="25">
        <f>+'[1]Résumé Eingang'!I16</f>
        <v>9.1999999999999993</v>
      </c>
      <c r="AB17" s="25">
        <f>+'[1]Résumé Eingang'!J16</f>
        <v>17</v>
      </c>
      <c r="AC17" s="25">
        <f>+'[1]Résumé Eingang'!K16</f>
        <v>20.9</v>
      </c>
      <c r="AD17" s="25">
        <f>+'[1]Résumé Eingang'!L16</f>
        <v>20.7</v>
      </c>
      <c r="AE17" s="25">
        <f t="shared" si="3"/>
        <v>14.012857142857142</v>
      </c>
      <c r="AG17" s="25">
        <f t="shared" si="4"/>
        <v>-11.5</v>
      </c>
    </row>
    <row r="18" spans="1:33" ht="15" customHeight="1" x14ac:dyDescent="0.2">
      <c r="A18" s="6" t="s">
        <v>23</v>
      </c>
      <c r="B18" s="7"/>
      <c r="C18" s="7">
        <v>10</v>
      </c>
      <c r="D18" s="7">
        <v>10</v>
      </c>
      <c r="E18" s="7">
        <v>15.6</v>
      </c>
      <c r="F18" s="7">
        <v>13</v>
      </c>
      <c r="G18" s="7">
        <v>13.9</v>
      </c>
      <c r="H18" s="7">
        <v>7.4</v>
      </c>
      <c r="I18" s="7">
        <v>9.6999999999999993</v>
      </c>
      <c r="J18" s="7">
        <v>5.7</v>
      </c>
      <c r="K18" s="7">
        <v>11.1</v>
      </c>
      <c r="L18" s="7">
        <v>11.8</v>
      </c>
      <c r="M18" s="7">
        <v>19</v>
      </c>
      <c r="N18" s="7">
        <v>16</v>
      </c>
      <c r="O18" s="8">
        <v>16</v>
      </c>
      <c r="P18" s="8">
        <v>14.2</v>
      </c>
      <c r="Q18" s="8">
        <v>14.8</v>
      </c>
      <c r="R18" s="8">
        <v>17.100000000000001</v>
      </c>
      <c r="S18" s="8">
        <v>9.6999999999999993</v>
      </c>
      <c r="T18" s="8">
        <v>10.5</v>
      </c>
      <c r="U18" s="8">
        <v>17.29</v>
      </c>
      <c r="V18" s="8">
        <v>10.4</v>
      </c>
      <c r="W18" s="8">
        <v>7.28</v>
      </c>
      <c r="X18" s="8">
        <v>14.3</v>
      </c>
      <c r="Y18" s="8">
        <v>14.6</v>
      </c>
      <c r="Z18" s="8">
        <v>31.9</v>
      </c>
      <c r="AA18" s="8">
        <f>+'[1]Résumé Eingang'!I17</f>
        <v>17.3</v>
      </c>
      <c r="AB18" s="8">
        <f>+'[1]Résumé Eingang'!J17</f>
        <v>14.5</v>
      </c>
      <c r="AC18" s="8">
        <f>+'[1]Résumé Eingang'!K17</f>
        <v>16.5</v>
      </c>
      <c r="AD18" s="8">
        <f>+'[1]Résumé Eingang'!L17</f>
        <v>16.600000000000001</v>
      </c>
      <c r="AE18" s="8">
        <f t="shared" si="3"/>
        <v>13.791785714285714</v>
      </c>
      <c r="AG18" s="8">
        <f t="shared" si="4"/>
        <v>0.69999999999999929</v>
      </c>
    </row>
    <row r="19" spans="1:33" ht="15" customHeight="1" x14ac:dyDescent="0.2">
      <c r="A19" s="24" t="s">
        <v>24</v>
      </c>
      <c r="B19" s="25"/>
      <c r="C19" s="25"/>
      <c r="D19" s="25"/>
      <c r="E19" s="25"/>
      <c r="F19" s="25">
        <v>14.8</v>
      </c>
      <c r="G19" s="25"/>
      <c r="H19" s="25"/>
      <c r="I19" s="25">
        <v>9.4</v>
      </c>
      <c r="J19" s="25">
        <v>4.5</v>
      </c>
      <c r="K19" s="25">
        <v>7.2</v>
      </c>
      <c r="L19" s="25">
        <v>5</v>
      </c>
      <c r="M19" s="25">
        <v>4.5999999999999996</v>
      </c>
      <c r="N19" s="25">
        <v>6.3</v>
      </c>
      <c r="O19" s="25">
        <v>12.6</v>
      </c>
      <c r="P19" s="25">
        <v>9.43</v>
      </c>
      <c r="Q19" s="25">
        <v>12.7</v>
      </c>
      <c r="R19" s="25">
        <v>10.199999999999999</v>
      </c>
      <c r="S19" s="25">
        <v>13.02</v>
      </c>
      <c r="T19" s="25">
        <v>12.25</v>
      </c>
      <c r="U19" s="25">
        <v>7.64</v>
      </c>
      <c r="V19" s="25">
        <v>9.52</v>
      </c>
      <c r="W19" s="25">
        <v>9.23</v>
      </c>
      <c r="X19" s="25">
        <v>9.83</v>
      </c>
      <c r="Y19" s="25">
        <v>12.47</v>
      </c>
      <c r="Z19" s="25">
        <v>12.8</v>
      </c>
      <c r="AA19" s="25">
        <f>+'[1]Résumé Eingang'!I18</f>
        <v>16.649999999999999</v>
      </c>
      <c r="AB19" s="25">
        <f>+'[1]Résumé Eingang'!J18</f>
        <v>15.714531985474213</v>
      </c>
      <c r="AC19" s="25">
        <f>+'[1]Résumé Eingang'!K18</f>
        <v>8.4086887150234837</v>
      </c>
      <c r="AD19" s="25">
        <f>+'[1]Résumé Eingang'!L18</f>
        <v>14.05</v>
      </c>
      <c r="AE19" s="25">
        <f t="shared" si="3"/>
        <v>10.361444378282512</v>
      </c>
      <c r="AG19" s="25">
        <f t="shared" si="4"/>
        <v>2.5999999999999979</v>
      </c>
    </row>
    <row r="20" spans="1:33" ht="15" customHeight="1" x14ac:dyDescent="0.2">
      <c r="A20" s="6" t="s">
        <v>25</v>
      </c>
      <c r="B20" s="7"/>
      <c r="C20" s="7"/>
      <c r="D20" s="7"/>
      <c r="E20" s="7"/>
      <c r="F20" s="7"/>
      <c r="G20" s="7">
        <v>11</v>
      </c>
      <c r="H20" s="7">
        <v>11.9</v>
      </c>
      <c r="I20" s="7">
        <v>11.8</v>
      </c>
      <c r="J20" s="7">
        <v>15.4</v>
      </c>
      <c r="K20" s="7">
        <v>17.5</v>
      </c>
      <c r="L20" s="7">
        <v>11.7</v>
      </c>
      <c r="M20" s="7">
        <v>10.5</v>
      </c>
      <c r="N20" s="7">
        <v>0.3</v>
      </c>
      <c r="O20" s="8">
        <v>8.1300000000000008</v>
      </c>
      <c r="P20" s="8">
        <v>12.05</v>
      </c>
      <c r="Q20" s="8">
        <v>14.7</v>
      </c>
      <c r="R20" s="8">
        <v>13.9</v>
      </c>
      <c r="S20" s="8">
        <v>14.5</v>
      </c>
      <c r="T20" s="8">
        <v>15.1</v>
      </c>
      <c r="U20" s="8">
        <v>9.61</v>
      </c>
      <c r="V20" s="8">
        <v>7.3</v>
      </c>
      <c r="W20" s="8">
        <v>5.9</v>
      </c>
      <c r="X20" s="8">
        <v>6.25</v>
      </c>
      <c r="Y20" s="8">
        <v>9.3800000000000008</v>
      </c>
      <c r="Z20" s="8">
        <v>14.58</v>
      </c>
      <c r="AA20" s="8">
        <f>+'[1]Résumé Eingang'!I19</f>
        <v>13.51</v>
      </c>
      <c r="AB20" s="8">
        <f>+'[1]Résumé Eingang'!J19</f>
        <v>7.51</v>
      </c>
      <c r="AC20" s="8">
        <f>+'[1]Résumé Eingang'!K19</f>
        <v>8</v>
      </c>
      <c r="AD20" s="8">
        <f>+'[1]Résumé Eingang'!L19</f>
        <v>7.95</v>
      </c>
      <c r="AE20" s="8">
        <f t="shared" si="3"/>
        <v>10.769583333333332</v>
      </c>
      <c r="AG20" s="8">
        <f t="shared" si="4"/>
        <v>5.56</v>
      </c>
    </row>
    <row r="21" spans="1:33" ht="15" customHeight="1" x14ac:dyDescent="0.2">
      <c r="A21" s="24" t="s">
        <v>26</v>
      </c>
      <c r="B21" s="25">
        <v>11.8</v>
      </c>
      <c r="C21" s="25">
        <v>10</v>
      </c>
      <c r="D21" s="25">
        <v>5.9</v>
      </c>
      <c r="E21" s="25">
        <v>8.1999999999999993</v>
      </c>
      <c r="F21" s="25">
        <v>9.1999999999999993</v>
      </c>
      <c r="G21" s="25">
        <v>10.4</v>
      </c>
      <c r="H21" s="25">
        <v>10.7</v>
      </c>
      <c r="I21" s="25">
        <v>9.6</v>
      </c>
      <c r="J21" s="25">
        <v>8.8000000000000007</v>
      </c>
      <c r="K21" s="25">
        <v>12.2</v>
      </c>
      <c r="L21" s="25">
        <v>10.9</v>
      </c>
      <c r="M21" s="25">
        <v>17</v>
      </c>
      <c r="N21" s="25">
        <v>16.8</v>
      </c>
      <c r="O21" s="25">
        <v>13.1</v>
      </c>
      <c r="P21" s="25">
        <v>14.3</v>
      </c>
      <c r="Q21" s="25">
        <v>14.2</v>
      </c>
      <c r="R21" s="25">
        <v>16.8</v>
      </c>
      <c r="S21" s="25">
        <v>11.1</v>
      </c>
      <c r="T21" s="25">
        <v>11.7</v>
      </c>
      <c r="U21" s="25">
        <v>10.8</v>
      </c>
      <c r="V21" s="25">
        <v>10.7</v>
      </c>
      <c r="W21" s="25">
        <v>7.2</v>
      </c>
      <c r="X21" s="25">
        <v>6.5</v>
      </c>
      <c r="Y21" s="25">
        <v>8.5</v>
      </c>
      <c r="Z21" s="25">
        <v>10.7</v>
      </c>
      <c r="AA21" s="25">
        <f>+'[1]Résumé Eingang'!I20</f>
        <v>12.6</v>
      </c>
      <c r="AB21" s="25">
        <f>+'[1]Résumé Eingang'!J20</f>
        <v>12.5</v>
      </c>
      <c r="AC21" s="25">
        <f>+'[1]Résumé Eingang'!K20</f>
        <v>12.5</v>
      </c>
      <c r="AD21" s="25">
        <f>+'[1]Résumé Eingang'!L20</f>
        <v>10.5</v>
      </c>
      <c r="AE21" s="25">
        <f t="shared" si="3"/>
        <v>11.192857142857145</v>
      </c>
      <c r="AG21" s="25">
        <f t="shared" si="4"/>
        <v>2.0999999999999996</v>
      </c>
    </row>
    <row r="22" spans="1:33" ht="15" customHeight="1" x14ac:dyDescent="0.2">
      <c r="A22" s="6" t="s">
        <v>27</v>
      </c>
      <c r="B22" s="7">
        <v>7.3</v>
      </c>
      <c r="C22" s="7">
        <v>9.4</v>
      </c>
      <c r="D22" s="7">
        <v>15.5</v>
      </c>
      <c r="E22" s="7">
        <v>13.6</v>
      </c>
      <c r="F22" s="7">
        <v>12.6</v>
      </c>
      <c r="G22" s="7">
        <v>11.7</v>
      </c>
      <c r="H22" s="7">
        <v>10.9</v>
      </c>
      <c r="I22" s="7">
        <v>12.3</v>
      </c>
      <c r="J22" s="7">
        <v>11</v>
      </c>
      <c r="K22" s="7">
        <v>12</v>
      </c>
      <c r="L22" s="7">
        <v>13.2</v>
      </c>
      <c r="M22" s="7">
        <v>12.5</v>
      </c>
      <c r="N22" s="7">
        <v>15.4</v>
      </c>
      <c r="O22" s="8">
        <v>13</v>
      </c>
      <c r="P22" s="8">
        <v>12.3</v>
      </c>
      <c r="Q22" s="8">
        <v>13.1</v>
      </c>
      <c r="R22" s="8">
        <v>15.4</v>
      </c>
      <c r="S22" s="8">
        <v>16.399999999999999</v>
      </c>
      <c r="T22" s="8">
        <v>14.7</v>
      </c>
      <c r="U22" s="8">
        <v>14.5</v>
      </c>
      <c r="V22" s="8">
        <v>13.5</v>
      </c>
      <c r="W22" s="8">
        <v>11.8</v>
      </c>
      <c r="X22" s="8">
        <v>11</v>
      </c>
      <c r="Y22" s="8">
        <v>12.5</v>
      </c>
      <c r="Z22" s="8">
        <v>13.9</v>
      </c>
      <c r="AA22" s="8">
        <f>+'[1]Résumé Eingang'!I21</f>
        <v>13.2</v>
      </c>
      <c r="AB22" s="8">
        <f>+'[1]Résumé Eingang'!J21</f>
        <v>14.2</v>
      </c>
      <c r="AC22" s="8">
        <f>+'[1]Résumé Eingang'!K21</f>
        <v>13.4</v>
      </c>
      <c r="AD22" s="8">
        <f>+'[1]Résumé Eingang'!L21</f>
        <v>10.5</v>
      </c>
      <c r="AE22" s="8">
        <f t="shared" si="3"/>
        <v>12.982142857142856</v>
      </c>
      <c r="AG22" s="8">
        <f t="shared" si="4"/>
        <v>2.6999999999999993</v>
      </c>
    </row>
    <row r="23" spans="1:33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13.4</v>
      </c>
      <c r="L23" s="25">
        <v>15.5</v>
      </c>
      <c r="M23" s="25">
        <v>16.7</v>
      </c>
      <c r="N23" s="25">
        <v>13.6</v>
      </c>
      <c r="O23" s="25">
        <v>14.4</v>
      </c>
      <c r="P23" s="25">
        <v>13.1</v>
      </c>
      <c r="Q23" s="25">
        <v>14.4</v>
      </c>
      <c r="R23" s="25">
        <v>15.2</v>
      </c>
      <c r="S23" s="25">
        <v>18.399999999999999</v>
      </c>
      <c r="T23" s="25">
        <v>15.8</v>
      </c>
      <c r="U23" s="25">
        <v>17.399999999999999</v>
      </c>
      <c r="V23" s="25">
        <v>11.8</v>
      </c>
      <c r="W23" s="25">
        <v>11.8</v>
      </c>
      <c r="X23" s="25">
        <v>12.2</v>
      </c>
      <c r="Y23" s="25">
        <v>11</v>
      </c>
      <c r="Z23" s="25">
        <v>12</v>
      </c>
      <c r="AA23" s="25">
        <f>+'[1]Résumé Eingang'!I22</f>
        <v>9.9</v>
      </c>
      <c r="AB23" s="25">
        <f>+'[1]Résumé Eingang'!J22</f>
        <v>12.1</v>
      </c>
      <c r="AC23" s="25">
        <f>+'[1]Résumé Eingang'!K22</f>
        <v>12.8</v>
      </c>
      <c r="AD23" s="25">
        <f>+'[1]Résumé Eingang'!L22</f>
        <v>13.6</v>
      </c>
      <c r="AE23" s="25">
        <f t="shared" si="3"/>
        <v>13.755000000000001</v>
      </c>
      <c r="AG23" s="25">
        <f t="shared" si="4"/>
        <v>-3.6999999999999993</v>
      </c>
    </row>
    <row r="24" spans="1:33" ht="15" customHeight="1" x14ac:dyDescent="0.2">
      <c r="A24" s="6" t="s">
        <v>29</v>
      </c>
      <c r="B24" s="7"/>
      <c r="C24" s="7">
        <v>8.5</v>
      </c>
      <c r="D24" s="7">
        <v>9.6</v>
      </c>
      <c r="E24" s="7">
        <v>10.3</v>
      </c>
      <c r="F24" s="7">
        <v>10.1</v>
      </c>
      <c r="G24" s="7">
        <v>7.5</v>
      </c>
      <c r="H24" s="7">
        <v>9.9</v>
      </c>
      <c r="I24" s="7">
        <v>11.3</v>
      </c>
      <c r="J24" s="7">
        <v>13.3</v>
      </c>
      <c r="K24" s="7">
        <v>15.4</v>
      </c>
      <c r="L24" s="7">
        <v>15.3</v>
      </c>
      <c r="M24" s="7">
        <v>14.3</v>
      </c>
      <c r="N24" s="7">
        <v>11.7</v>
      </c>
      <c r="O24" s="8">
        <v>10.7</v>
      </c>
      <c r="P24" s="8">
        <v>8.9</v>
      </c>
      <c r="Q24" s="8">
        <v>11</v>
      </c>
      <c r="R24" s="8">
        <v>12.8</v>
      </c>
      <c r="S24" s="8">
        <v>10.8</v>
      </c>
      <c r="T24" s="8">
        <v>16.3</v>
      </c>
      <c r="U24" s="8">
        <v>16.100000000000001</v>
      </c>
      <c r="V24" s="8">
        <v>14.5</v>
      </c>
      <c r="W24" s="8">
        <v>9.1</v>
      </c>
      <c r="X24" s="8">
        <v>7.4</v>
      </c>
      <c r="Y24" s="8">
        <v>9.9</v>
      </c>
      <c r="Z24" s="8">
        <v>10.9</v>
      </c>
      <c r="AA24" s="8">
        <f>+'[1]Résumé Eingang'!I23</f>
        <v>11.6</v>
      </c>
      <c r="AB24" s="8">
        <f>+'[1]Résumé Eingang'!J23</f>
        <v>11.4</v>
      </c>
      <c r="AC24" s="8">
        <f>+'[1]Résumé Eingang'!K23</f>
        <v>12.6</v>
      </c>
      <c r="AD24" s="8">
        <f>+'[1]Résumé Eingang'!L23</f>
        <v>11</v>
      </c>
      <c r="AE24" s="8">
        <f t="shared" si="3"/>
        <v>11.507142857142856</v>
      </c>
      <c r="AG24" s="8">
        <f t="shared" si="4"/>
        <v>0.59999999999999964</v>
      </c>
    </row>
    <row r="25" spans="1:33" ht="15" customHeight="1" x14ac:dyDescent="0.2">
      <c r="A25" s="24" t="s">
        <v>30</v>
      </c>
      <c r="B25" s="25">
        <v>11.7</v>
      </c>
      <c r="C25" s="25">
        <v>10.7</v>
      </c>
      <c r="D25" s="25">
        <v>11</v>
      </c>
      <c r="E25" s="25">
        <v>12.1</v>
      </c>
      <c r="F25" s="25">
        <v>12.6</v>
      </c>
      <c r="G25" s="25">
        <v>13.5</v>
      </c>
      <c r="H25" s="25">
        <v>12.5</v>
      </c>
      <c r="I25" s="25">
        <v>8.1999999999999993</v>
      </c>
      <c r="J25" s="25">
        <v>6.4</v>
      </c>
      <c r="K25" s="25">
        <v>9.3000000000000007</v>
      </c>
      <c r="L25" s="25">
        <v>12.2</v>
      </c>
      <c r="M25" s="25">
        <v>8.9</v>
      </c>
      <c r="N25" s="25">
        <v>9.1999999999999993</v>
      </c>
      <c r="O25" s="25">
        <v>8.9</v>
      </c>
      <c r="P25" s="25">
        <v>8.8000000000000007</v>
      </c>
      <c r="Q25" s="25">
        <v>7.8</v>
      </c>
      <c r="R25" s="25">
        <v>10.5</v>
      </c>
      <c r="S25" s="25">
        <v>13.7</v>
      </c>
      <c r="T25" s="25">
        <v>12.4</v>
      </c>
      <c r="U25" s="25">
        <v>13.1</v>
      </c>
      <c r="V25" s="25">
        <v>7</v>
      </c>
      <c r="W25" s="25">
        <v>6.2</v>
      </c>
      <c r="X25" s="25">
        <v>14.6</v>
      </c>
      <c r="Y25" s="25">
        <v>30.5</v>
      </c>
      <c r="Z25" s="25">
        <v>11.4</v>
      </c>
      <c r="AA25" s="25">
        <f>+'[1]Résumé Eingang'!I24</f>
        <v>11.1</v>
      </c>
      <c r="AB25" s="25">
        <f>+'[1]Résumé Eingang'!J24</f>
        <v>11.4</v>
      </c>
      <c r="AC25" s="25">
        <f>+'[1]Résumé Eingang'!K24</f>
        <v>11.3</v>
      </c>
      <c r="AD25" s="25">
        <f>+'[1]Résumé Eingang'!L24</f>
        <v>12.6</v>
      </c>
      <c r="AE25" s="25">
        <f t="shared" si="3"/>
        <v>11.35357142857143</v>
      </c>
      <c r="AG25" s="25">
        <f t="shared" si="4"/>
        <v>-1.5</v>
      </c>
    </row>
    <row r="26" spans="1:33" ht="15" customHeight="1" x14ac:dyDescent="0.2">
      <c r="A26" s="6" t="s">
        <v>31</v>
      </c>
      <c r="B26" s="7">
        <v>13.4</v>
      </c>
      <c r="C26" s="7">
        <v>10.1</v>
      </c>
      <c r="D26" s="7">
        <v>11.5</v>
      </c>
      <c r="E26" s="7">
        <v>13</v>
      </c>
      <c r="F26" s="7">
        <v>14.7</v>
      </c>
      <c r="G26" s="7">
        <v>16.3</v>
      </c>
      <c r="H26" s="7">
        <v>15.4</v>
      </c>
      <c r="I26" s="7">
        <v>16.2</v>
      </c>
      <c r="J26" s="7">
        <v>18.100000000000001</v>
      </c>
      <c r="K26" s="7">
        <v>14.9</v>
      </c>
      <c r="L26" s="7">
        <v>15.3</v>
      </c>
      <c r="M26" s="7">
        <v>18.3</v>
      </c>
      <c r="N26" s="7">
        <v>16.399999999999999</v>
      </c>
      <c r="O26" s="8">
        <v>23.5</v>
      </c>
      <c r="P26" s="8">
        <v>17.7</v>
      </c>
      <c r="Q26" s="8">
        <v>22.2</v>
      </c>
      <c r="R26" s="8">
        <v>22.9</v>
      </c>
      <c r="S26" s="8">
        <v>22.4</v>
      </c>
      <c r="T26" s="8">
        <v>21.4</v>
      </c>
      <c r="U26" s="8">
        <v>20.399999999999999</v>
      </c>
      <c r="V26" s="8">
        <v>22.9</v>
      </c>
      <c r="W26" s="8">
        <v>19.71</v>
      </c>
      <c r="X26" s="8">
        <v>20.66</v>
      </c>
      <c r="Y26" s="8">
        <v>17.839940235827601</v>
      </c>
      <c r="Z26" s="8">
        <v>20.5</v>
      </c>
      <c r="AA26" s="8">
        <f>+'[1]Résumé Eingang'!I25</f>
        <v>19.84</v>
      </c>
      <c r="AB26" s="8">
        <f>+'[1]Résumé Eingang'!J25</f>
        <v>20.29</v>
      </c>
      <c r="AC26" s="8">
        <f>+'[1]Résumé Eingang'!K25</f>
        <v>21.09</v>
      </c>
      <c r="AD26" s="8">
        <f>+'[1]Résumé Eingang'!L25</f>
        <v>26.07</v>
      </c>
      <c r="AE26" s="8">
        <f t="shared" si="3"/>
        <v>18.557140722708123</v>
      </c>
      <c r="AG26" s="8">
        <f t="shared" si="4"/>
        <v>-6.23</v>
      </c>
    </row>
    <row r="27" spans="1:33" ht="15" customHeight="1" x14ac:dyDescent="0.2">
      <c r="A27" s="24" t="s">
        <v>32</v>
      </c>
      <c r="B27" s="25">
        <v>9.1</v>
      </c>
      <c r="C27" s="25">
        <v>7.4</v>
      </c>
      <c r="D27" s="25">
        <v>9</v>
      </c>
      <c r="E27" s="25">
        <v>8</v>
      </c>
      <c r="F27" s="25">
        <v>8.3000000000000007</v>
      </c>
      <c r="G27" s="25">
        <v>8.1999999999999993</v>
      </c>
      <c r="H27" s="25">
        <v>8.5</v>
      </c>
      <c r="I27" s="25">
        <v>9.1</v>
      </c>
      <c r="J27" s="25">
        <v>11.2</v>
      </c>
      <c r="K27" s="25">
        <v>10</v>
      </c>
      <c r="L27" s="25">
        <v>11.1</v>
      </c>
      <c r="M27" s="25">
        <v>7.8</v>
      </c>
      <c r="N27" s="25">
        <v>5.4</v>
      </c>
      <c r="O27" s="25">
        <v>12.7</v>
      </c>
      <c r="P27" s="25">
        <v>15.6</v>
      </c>
      <c r="Q27" s="25">
        <v>13.5</v>
      </c>
      <c r="R27" s="25">
        <v>14.15</v>
      </c>
      <c r="S27" s="25">
        <v>13.91</v>
      </c>
      <c r="T27" s="25">
        <v>10.82</v>
      </c>
      <c r="U27" s="25">
        <v>11.62</v>
      </c>
      <c r="V27" s="25">
        <v>8.8000000000000007</v>
      </c>
      <c r="W27" s="25">
        <v>11.17</v>
      </c>
      <c r="X27" s="25">
        <v>10.8</v>
      </c>
      <c r="Y27" s="25">
        <v>9.1</v>
      </c>
      <c r="Z27" s="25">
        <v>9.6</v>
      </c>
      <c r="AA27" s="25">
        <f>+'[1]Résumé Eingang'!I26</f>
        <v>8.3000000000000007</v>
      </c>
      <c r="AB27" s="25">
        <f>+'[1]Résumé Eingang'!J26</f>
        <v>8.1</v>
      </c>
      <c r="AC27" s="25">
        <f>+'[1]Résumé Eingang'!K26</f>
        <v>8.3552423440082553</v>
      </c>
      <c r="AD27" s="25">
        <f>+'[1]Résumé Eingang'!L26</f>
        <v>7.3348959066882466</v>
      </c>
      <c r="AE27" s="25">
        <f t="shared" si="3"/>
        <v>9.9235763660963041</v>
      </c>
      <c r="AG27" s="25">
        <f t="shared" si="4"/>
        <v>0.96510409331175406</v>
      </c>
    </row>
    <row r="28" spans="1:33" ht="15" customHeight="1" x14ac:dyDescent="0.2">
      <c r="A28" s="6" t="s">
        <v>33</v>
      </c>
      <c r="B28" s="7">
        <v>24</v>
      </c>
      <c r="C28" s="7">
        <v>22</v>
      </c>
      <c r="D28" s="7"/>
      <c r="E28" s="7">
        <v>18.5</v>
      </c>
      <c r="F28" s="7">
        <v>15.3</v>
      </c>
      <c r="G28" s="7">
        <v>12.2</v>
      </c>
      <c r="H28" s="7">
        <v>16</v>
      </c>
      <c r="I28" s="7">
        <v>17</v>
      </c>
      <c r="J28" s="7">
        <v>16.2</v>
      </c>
      <c r="K28" s="7">
        <v>16</v>
      </c>
      <c r="L28" s="7">
        <v>11.5</v>
      </c>
      <c r="M28" s="7">
        <v>11.7</v>
      </c>
      <c r="N28" s="7">
        <v>11.3</v>
      </c>
      <c r="O28" s="8">
        <v>17.5</v>
      </c>
      <c r="P28" s="8">
        <v>15.1</v>
      </c>
      <c r="Q28" s="8">
        <v>14.6</v>
      </c>
      <c r="R28" s="8">
        <v>17.5</v>
      </c>
      <c r="S28" s="8">
        <v>18.899999999999999</v>
      </c>
      <c r="T28" s="8">
        <v>16.3</v>
      </c>
      <c r="U28" s="8">
        <v>12.3</v>
      </c>
      <c r="V28" s="8">
        <v>16.39</v>
      </c>
      <c r="W28" s="8">
        <v>11.83</v>
      </c>
      <c r="X28" s="8">
        <v>13.89</v>
      </c>
      <c r="Y28" s="8">
        <v>10.833333333333334</v>
      </c>
      <c r="Z28" s="8">
        <v>10.6</v>
      </c>
      <c r="AA28" s="8">
        <f>+'[1]Résumé Eingang'!I27</f>
        <v>14.430000000000001</v>
      </c>
      <c r="AB28" s="8">
        <f>+'[1]Résumé Eingang'!J27</f>
        <v>14.2</v>
      </c>
      <c r="AC28" s="8">
        <f>+'[1]Résumé Eingang'!K27</f>
        <v>17.3</v>
      </c>
      <c r="AD28" s="8">
        <f>+'[1]Résumé Eingang'!L27</f>
        <v>20.100000000000001</v>
      </c>
      <c r="AE28" s="8">
        <f t="shared" si="3"/>
        <v>15.165679012345677</v>
      </c>
      <c r="AG28" s="8">
        <f t="shared" si="4"/>
        <v>-5.67</v>
      </c>
    </row>
    <row r="29" spans="1:33" ht="15" customHeight="1" x14ac:dyDescent="0.2">
      <c r="A29" s="24" t="s">
        <v>34</v>
      </c>
      <c r="B29" s="25">
        <v>20.2</v>
      </c>
      <c r="C29" s="25">
        <v>10.1</v>
      </c>
      <c r="D29" s="25">
        <v>11.3</v>
      </c>
      <c r="E29" s="25">
        <v>13.6</v>
      </c>
      <c r="F29" s="25">
        <v>14.2</v>
      </c>
      <c r="G29" s="25">
        <v>8.1</v>
      </c>
      <c r="H29" s="25">
        <v>8.1999999999999993</v>
      </c>
      <c r="I29" s="25">
        <v>16.7</v>
      </c>
      <c r="J29" s="25">
        <v>15.2</v>
      </c>
      <c r="K29" s="25">
        <v>19.8</v>
      </c>
      <c r="L29" s="25">
        <v>20.399999999999999</v>
      </c>
      <c r="M29" s="25">
        <v>15.5</v>
      </c>
      <c r="N29" s="25">
        <v>11.8</v>
      </c>
      <c r="O29" s="25">
        <v>10.199999999999999</v>
      </c>
      <c r="P29" s="25">
        <v>8.8000000000000007</v>
      </c>
      <c r="Q29" s="25">
        <v>10.1</v>
      </c>
      <c r="R29" s="25">
        <v>13.1</v>
      </c>
      <c r="S29" s="25">
        <v>10.7</v>
      </c>
      <c r="T29" s="25">
        <v>12.1</v>
      </c>
      <c r="U29" s="25">
        <v>8.5</v>
      </c>
      <c r="V29" s="25">
        <v>8.6</v>
      </c>
      <c r="W29" s="25">
        <v>8.3000000000000007</v>
      </c>
      <c r="X29" s="25">
        <v>9.1</v>
      </c>
      <c r="Y29" s="25">
        <v>7.7</v>
      </c>
      <c r="Z29" s="25">
        <v>8.8000000000000007</v>
      </c>
      <c r="AA29" s="25">
        <f>+'[1]Résumé Eingang'!I28</f>
        <v>10.3</v>
      </c>
      <c r="AB29" s="25">
        <f>+'[1]Résumé Eingang'!J28</f>
        <v>12.9</v>
      </c>
      <c r="AC29" s="25">
        <f>+'[1]Résumé Eingang'!K28</f>
        <v>11.4</v>
      </c>
      <c r="AD29" s="25">
        <f>+'[1]Résumé Eingang'!L28</f>
        <v>12.4</v>
      </c>
      <c r="AE29" s="25">
        <f t="shared" si="3"/>
        <v>11.710714285714284</v>
      </c>
      <c r="AG29" s="25">
        <f t="shared" si="4"/>
        <v>-2.0999999999999996</v>
      </c>
    </row>
    <row r="30" spans="1:33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3"/>
      <c r="M30" s="13"/>
      <c r="N30" s="13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3" ht="15" customHeight="1" x14ac:dyDescent="0.2">
      <c r="A31" s="23" t="s">
        <v>35</v>
      </c>
      <c r="B31" s="15">
        <f>MAX(B$4:B$29)</f>
        <v>24</v>
      </c>
      <c r="C31" s="15">
        <f>MAX(C$4:C$29)</f>
        <v>22</v>
      </c>
      <c r="D31" s="15">
        <f>MAX(D$4:D$29)</f>
        <v>20.100000000000001</v>
      </c>
      <c r="E31" s="15">
        <f t="shared" ref="E31:K31" si="5">MAX(E$4:E$29)</f>
        <v>29.5</v>
      </c>
      <c r="F31" s="15">
        <f t="shared" si="5"/>
        <v>24.4</v>
      </c>
      <c r="G31" s="15">
        <f t="shared" si="5"/>
        <v>18.3</v>
      </c>
      <c r="H31" s="15">
        <f t="shared" si="5"/>
        <v>23</v>
      </c>
      <c r="I31" s="15">
        <f t="shared" si="5"/>
        <v>18.3</v>
      </c>
      <c r="J31" s="15">
        <f t="shared" si="5"/>
        <v>18.100000000000001</v>
      </c>
      <c r="K31" s="15">
        <f t="shared" si="5"/>
        <v>21.7</v>
      </c>
      <c r="L31" s="15">
        <f t="shared" ref="L31:Q31" si="6">MAX(L$4:L$29)</f>
        <v>20.5</v>
      </c>
      <c r="M31" s="15">
        <f t="shared" si="6"/>
        <v>20.8</v>
      </c>
      <c r="N31" s="15">
        <f t="shared" si="6"/>
        <v>19.7</v>
      </c>
      <c r="O31" s="15">
        <f t="shared" si="6"/>
        <v>23.5</v>
      </c>
      <c r="P31" s="15">
        <f t="shared" si="6"/>
        <v>18.100000000000001</v>
      </c>
      <c r="Q31" s="15">
        <f t="shared" si="6"/>
        <v>27.8</v>
      </c>
      <c r="R31" s="15">
        <f t="shared" ref="R31:AE31" si="7">MAX(R$4:R$29)</f>
        <v>22.9</v>
      </c>
      <c r="S31" s="15">
        <f t="shared" si="7"/>
        <v>23</v>
      </c>
      <c r="T31" s="15">
        <f t="shared" si="7"/>
        <v>22.7</v>
      </c>
      <c r="U31" s="15">
        <f t="shared" si="7"/>
        <v>20.399999999999999</v>
      </c>
      <c r="V31" s="15">
        <f t="shared" si="7"/>
        <v>22.9</v>
      </c>
      <c r="W31" s="15">
        <f t="shared" si="7"/>
        <v>19.71</v>
      </c>
      <c r="X31" s="15">
        <f t="shared" si="7"/>
        <v>20.66</v>
      </c>
      <c r="Y31" s="15">
        <f t="shared" si="7"/>
        <v>30.5</v>
      </c>
      <c r="Z31" s="15">
        <f t="shared" si="7"/>
        <v>31.9</v>
      </c>
      <c r="AA31" s="15">
        <f t="shared" si="7"/>
        <v>19.84</v>
      </c>
      <c r="AB31" s="15">
        <f t="shared" si="7"/>
        <v>20.29</v>
      </c>
      <c r="AC31" s="15">
        <f t="shared" si="7"/>
        <v>21.09</v>
      </c>
      <c r="AD31" s="15">
        <f t="shared" si="7"/>
        <v>26.07</v>
      </c>
      <c r="AE31" s="15">
        <f t="shared" si="7"/>
        <v>18.557140722708123</v>
      </c>
      <c r="AG31" s="15">
        <f t="shared" si="4"/>
        <v>-6.23</v>
      </c>
    </row>
    <row r="32" spans="1:33" ht="15" customHeight="1" x14ac:dyDescent="0.2">
      <c r="A32" s="14" t="s">
        <v>82</v>
      </c>
      <c r="B32" s="12">
        <f>MEDIAN(B$4:B$29)</f>
        <v>11.8</v>
      </c>
      <c r="C32" s="12">
        <f>MEDIAN(C$4:C$29)</f>
        <v>9.9</v>
      </c>
      <c r="D32" s="12">
        <f>MEDIAN(D$4:D$29)</f>
        <v>10.5</v>
      </c>
      <c r="E32" s="12">
        <f t="shared" ref="E32:K32" si="8">MEDIAN(E$4:E$29)</f>
        <v>12.75</v>
      </c>
      <c r="F32" s="12">
        <f t="shared" si="8"/>
        <v>12.5</v>
      </c>
      <c r="G32" s="12">
        <f t="shared" si="8"/>
        <v>9.1999999999999993</v>
      </c>
      <c r="H32" s="12">
        <f t="shared" si="8"/>
        <v>10.8</v>
      </c>
      <c r="I32" s="12">
        <f t="shared" si="8"/>
        <v>11.3</v>
      </c>
      <c r="J32" s="12">
        <f t="shared" si="8"/>
        <v>11</v>
      </c>
      <c r="K32" s="12">
        <f t="shared" si="8"/>
        <v>12.399999999999999</v>
      </c>
      <c r="L32" s="12">
        <f t="shared" ref="L32:Q32" si="9">MEDIAN(L$4:L$29)</f>
        <v>11.7</v>
      </c>
      <c r="M32" s="12">
        <f t="shared" si="9"/>
        <v>12.1</v>
      </c>
      <c r="N32" s="12">
        <f t="shared" si="9"/>
        <v>11.7</v>
      </c>
      <c r="O32" s="12">
        <f t="shared" si="9"/>
        <v>11.9</v>
      </c>
      <c r="P32" s="12">
        <f t="shared" si="9"/>
        <v>10.768104495991285</v>
      </c>
      <c r="Q32" s="12">
        <f t="shared" si="9"/>
        <v>13.5</v>
      </c>
      <c r="R32" s="12">
        <f t="shared" ref="R32:AE32" si="10">MEDIAN(R$4:R$29)</f>
        <v>13.4</v>
      </c>
      <c r="S32" s="12">
        <f t="shared" si="10"/>
        <v>13.02</v>
      </c>
      <c r="T32" s="12">
        <f t="shared" si="10"/>
        <v>12.25</v>
      </c>
      <c r="U32" s="12">
        <f t="shared" si="10"/>
        <v>12.1</v>
      </c>
      <c r="V32" s="12">
        <f t="shared" si="10"/>
        <v>10.7</v>
      </c>
      <c r="W32" s="12">
        <f t="shared" si="10"/>
        <v>9.23</v>
      </c>
      <c r="X32" s="12">
        <f t="shared" si="10"/>
        <v>9.49</v>
      </c>
      <c r="Y32" s="12">
        <f t="shared" si="10"/>
        <v>10.370000000000001</v>
      </c>
      <c r="Z32" s="12">
        <f t="shared" si="10"/>
        <v>12.1</v>
      </c>
      <c r="AA32" s="12">
        <f t="shared" si="10"/>
        <v>10.7</v>
      </c>
      <c r="AB32" s="12">
        <f t="shared" si="10"/>
        <v>11.4</v>
      </c>
      <c r="AC32" s="12">
        <f t="shared" si="10"/>
        <v>11.4</v>
      </c>
      <c r="AD32" s="12">
        <f t="shared" si="10"/>
        <v>12.784298485876953</v>
      </c>
      <c r="AE32" s="12">
        <f t="shared" si="10"/>
        <v>11.273214285714287</v>
      </c>
      <c r="AG32" s="12">
        <f t="shared" si="4"/>
        <v>-2.0842984858769533</v>
      </c>
    </row>
    <row r="33" spans="1:33" ht="15" customHeight="1" x14ac:dyDescent="0.2">
      <c r="A33" s="23" t="s">
        <v>36</v>
      </c>
      <c r="B33" s="15">
        <f>MIN(B$4:B$29)</f>
        <v>4.7</v>
      </c>
      <c r="C33" s="15">
        <f>MIN(C$4:C$29)</f>
        <v>-2.1</v>
      </c>
      <c r="D33" s="15">
        <f>MIN(D$4:D$29)</f>
        <v>4.5999999999999996</v>
      </c>
      <c r="E33" s="15">
        <f t="shared" ref="E33:K33" si="11">MIN(E$4:E$29)</f>
        <v>4.5999999999999996</v>
      </c>
      <c r="F33" s="15">
        <f t="shared" si="11"/>
        <v>1.3</v>
      </c>
      <c r="G33" s="15">
        <f t="shared" si="11"/>
        <v>1.6</v>
      </c>
      <c r="H33" s="15">
        <f t="shared" si="11"/>
        <v>4.3</v>
      </c>
      <c r="I33" s="15">
        <f t="shared" si="11"/>
        <v>3.9</v>
      </c>
      <c r="J33" s="15">
        <f t="shared" si="11"/>
        <v>4.3</v>
      </c>
      <c r="K33" s="15">
        <f t="shared" si="11"/>
        <v>4.3</v>
      </c>
      <c r="L33" s="15">
        <f t="shared" ref="L33:Q33" si="12">MIN(L$4:L$29)</f>
        <v>5</v>
      </c>
      <c r="M33" s="15">
        <f t="shared" si="12"/>
        <v>4</v>
      </c>
      <c r="N33" s="15">
        <f t="shared" si="12"/>
        <v>0.3</v>
      </c>
      <c r="O33" s="15">
        <f t="shared" si="12"/>
        <v>1.3</v>
      </c>
      <c r="P33" s="15">
        <f t="shared" si="12"/>
        <v>2.2999999999999998</v>
      </c>
      <c r="Q33" s="15">
        <f t="shared" si="12"/>
        <v>5.72</v>
      </c>
      <c r="R33" s="15">
        <f t="shared" ref="R33:AE33" si="13">MIN(R$4:R$29)</f>
        <v>2.71</v>
      </c>
      <c r="S33" s="15">
        <f t="shared" si="13"/>
        <v>7.9</v>
      </c>
      <c r="T33" s="15">
        <f t="shared" si="13"/>
        <v>6.4</v>
      </c>
      <c r="U33" s="15">
        <f t="shared" si="13"/>
        <v>5.9</v>
      </c>
      <c r="V33" s="15">
        <f t="shared" si="13"/>
        <v>6.09</v>
      </c>
      <c r="W33" s="15">
        <f t="shared" si="13"/>
        <v>2.7</v>
      </c>
      <c r="X33" s="15">
        <f t="shared" si="13"/>
        <v>4.9000000000000004</v>
      </c>
      <c r="Y33" s="15">
        <f t="shared" si="13"/>
        <v>5.4</v>
      </c>
      <c r="Z33" s="15">
        <f t="shared" si="13"/>
        <v>6.6</v>
      </c>
      <c r="AA33" s="15">
        <f t="shared" si="13"/>
        <v>5.8</v>
      </c>
      <c r="AB33" s="15">
        <f t="shared" si="13"/>
        <v>6.6</v>
      </c>
      <c r="AC33" s="15">
        <f t="shared" si="13"/>
        <v>5.64</v>
      </c>
      <c r="AD33" s="15">
        <f t="shared" si="13"/>
        <v>7.3348959066882466</v>
      </c>
      <c r="AE33" s="15">
        <f t="shared" si="13"/>
        <v>5.9821428571428585</v>
      </c>
      <c r="AG33" s="15">
        <f t="shared" si="4"/>
        <v>-1.5348959066882468</v>
      </c>
    </row>
    <row r="34" spans="1:33" ht="15" customHeight="1" x14ac:dyDescent="0.2">
      <c r="A34" s="14" t="s">
        <v>83</v>
      </c>
      <c r="B34" s="13">
        <f>AVERAGE(B4:B29)</f>
        <v>12.053846153846154</v>
      </c>
      <c r="C34" s="13">
        <f>AVERAGE(C4:C29)</f>
        <v>9.2111111111111104</v>
      </c>
      <c r="D34" s="13">
        <f>AVERAGE(D4:D29)</f>
        <v>10.705555555555556</v>
      </c>
      <c r="E34" s="13">
        <f t="shared" ref="E34:K34" si="14">AVERAGE(E4:E29)</f>
        <v>12.689999999999998</v>
      </c>
      <c r="F34" s="13">
        <f t="shared" si="14"/>
        <v>11.764999999999999</v>
      </c>
      <c r="G34" s="13">
        <f t="shared" si="14"/>
        <v>10.15238095238095</v>
      </c>
      <c r="H34" s="13">
        <f t="shared" si="14"/>
        <v>11.004545454545456</v>
      </c>
      <c r="I34" s="13">
        <f t="shared" si="14"/>
        <v>11.291304347826086</v>
      </c>
      <c r="J34" s="13">
        <f t="shared" si="14"/>
        <v>10.99090909090909</v>
      </c>
      <c r="K34" s="13">
        <f t="shared" si="14"/>
        <v>12.575000000000001</v>
      </c>
      <c r="L34" s="13">
        <f t="shared" ref="L34:Q34" si="15">AVERAGE(L4:L29)</f>
        <v>11.788</v>
      </c>
      <c r="M34" s="13">
        <f t="shared" si="15"/>
        <v>12.452</v>
      </c>
      <c r="N34" s="13">
        <f t="shared" si="15"/>
        <v>11.236000000000001</v>
      </c>
      <c r="O34" s="12">
        <f t="shared" si="15"/>
        <v>11.970871462920364</v>
      </c>
      <c r="P34" s="12">
        <f t="shared" si="15"/>
        <v>11.206324179839655</v>
      </c>
      <c r="Q34" s="12">
        <f t="shared" si="15"/>
        <v>13.72394225197575</v>
      </c>
      <c r="R34" s="12">
        <f t="shared" ref="R34:AE34" si="16">AVERAGE(R4:R29)</f>
        <v>13.615852812248614</v>
      </c>
      <c r="S34" s="12">
        <f t="shared" si="16"/>
        <v>13.560862758464177</v>
      </c>
      <c r="T34" s="12">
        <f t="shared" si="16"/>
        <v>13.048000000000002</v>
      </c>
      <c r="U34" s="12">
        <f t="shared" si="16"/>
        <v>12.400094692777049</v>
      </c>
      <c r="V34" s="12">
        <f t="shared" si="16"/>
        <v>11.208894692777053</v>
      </c>
      <c r="W34" s="12">
        <f t="shared" si="16"/>
        <v>9.5340000000000007</v>
      </c>
      <c r="X34" s="12">
        <f t="shared" ref="X34:Y34" si="17">AVERAGE(X4:X29)</f>
        <v>10.105866728048911</v>
      </c>
      <c r="Y34" s="12">
        <f t="shared" si="17"/>
        <v>11.76166436804465</v>
      </c>
      <c r="Z34" s="12">
        <f t="shared" ref="Z34:AA34" si="18">AVERAGE(Z4:Z29)</f>
        <v>12.906153846153845</v>
      </c>
      <c r="AA34" s="12">
        <f t="shared" si="18"/>
        <v>11.448461538461537</v>
      </c>
      <c r="AB34" s="12">
        <f t="shared" ref="AB34:AC34" si="19">AVERAGE(AB4:AB29)</f>
        <v>12.115943537902854</v>
      </c>
      <c r="AC34" s="12">
        <f t="shared" si="19"/>
        <v>12.546157242361271</v>
      </c>
      <c r="AD34" s="12">
        <f t="shared" ref="AD34" si="20">AVERAGE(AD4:AD29)</f>
        <v>13.692826649170854</v>
      </c>
      <c r="AE34" s="12">
        <f t="shared" si="16"/>
        <v>11.813881593327041</v>
      </c>
      <c r="AG34" s="12">
        <f t="shared" si="4"/>
        <v>-2.2443651107093174</v>
      </c>
    </row>
    <row r="35" spans="1:33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G35" s="20"/>
    </row>
    <row r="36" spans="1:33" ht="15" customHeight="1" x14ac:dyDescent="0.2">
      <c r="A36" s="39" t="s">
        <v>31</v>
      </c>
      <c r="B36" s="41">
        <f>IF($A$36="","",VLOOKUP($A$36,$A$4:B29,(B2-1989)))</f>
        <v>13.4</v>
      </c>
      <c r="C36" s="45">
        <f>IF($A$36="","",VLOOKUP($A$36,$A$4:C29,(B2-1988)))</f>
        <v>10.1</v>
      </c>
      <c r="D36" s="45">
        <f>IF($A$36="","",VLOOKUP($A$36,$A$4:D29,(C2-1988)))</f>
        <v>11.5</v>
      </c>
      <c r="E36" s="45">
        <f>IF($A$36="","",VLOOKUP($A$36,$A$4:E29,(D2-1988)))</f>
        <v>13</v>
      </c>
      <c r="F36" s="45">
        <f>IF($A$36="","",VLOOKUP($A$36,$A$4:F29,(E2-1988)))</f>
        <v>14.7</v>
      </c>
      <c r="G36" s="45">
        <f>IF($A$36="","",VLOOKUP($A$36,$A$4:G29,(F2-1988)))</f>
        <v>16.3</v>
      </c>
      <c r="H36" s="45">
        <f>IF($A$36="","",VLOOKUP($A$36,$A$4:H29,(G2-1988)))</f>
        <v>15.4</v>
      </c>
      <c r="I36" s="45">
        <f>IF($A$36="","",VLOOKUP($A$36,$A$4:I29,(H2-1988)))</f>
        <v>16.2</v>
      </c>
      <c r="J36" s="45">
        <f>IF($A$36="","",VLOOKUP($A$36,$A$4:J29,(I2-1988)))</f>
        <v>18.100000000000001</v>
      </c>
      <c r="K36" s="45">
        <f>IF($A$36="","",VLOOKUP($A$36,$A$4:K29,(J2-1988)))</f>
        <v>14.9</v>
      </c>
      <c r="L36" s="45">
        <f>IF($A$36="","",VLOOKUP($A$36,$A$4:L29,(K2-1988)))</f>
        <v>15.3</v>
      </c>
      <c r="M36" s="45">
        <f>IF($A$36="","",VLOOKUP($A$36,$A$4:M29,(L2-1988)))</f>
        <v>18.3</v>
      </c>
      <c r="N36" s="45">
        <f>IF($A$36="","",VLOOKUP($A$36,$A$4:N29,(M2-1988)))</f>
        <v>16.399999999999999</v>
      </c>
      <c r="O36" s="45">
        <f>IF($A$36="","",VLOOKUP($A$36,$A$4:O29,(N2-1988)))</f>
        <v>23.5</v>
      </c>
      <c r="P36" s="45">
        <f>IF($A$36="","",VLOOKUP($A$36,$A$4:P29,(O2-1988)))</f>
        <v>17.7</v>
      </c>
      <c r="Q36" s="45">
        <f>IF($A$36="","",VLOOKUP($A$36,$A$4:Q29,(P2-1988)))</f>
        <v>22.2</v>
      </c>
      <c r="R36" s="45">
        <f>IF($A$36="","",VLOOKUP($A$36,$A$4:R29,(Q2-1988)))</f>
        <v>22.9</v>
      </c>
      <c r="S36" s="45">
        <f>IF($A$36="","",VLOOKUP($A$36,$A$4:S29,(R2-1988)))</f>
        <v>22.4</v>
      </c>
      <c r="T36" s="45">
        <f>IF($A$36="","",VLOOKUP($A$36,$A$4:T29,(S2-1988)))</f>
        <v>21.4</v>
      </c>
      <c r="U36" s="45">
        <f>IF($A$36="","",VLOOKUP($A$36,$A$4:U29,(T2-1988)))</f>
        <v>20.399999999999999</v>
      </c>
      <c r="V36" s="45">
        <f>IF($A$36="","",VLOOKUP($A$36,$A$4:V29,(U2-1988)))</f>
        <v>22.9</v>
      </c>
      <c r="W36" s="45">
        <f>IF($A$36="","",VLOOKUP($A$36,$A$4:W29,(V2-1988)))</f>
        <v>19.71</v>
      </c>
      <c r="X36" s="45">
        <f>IF($A$36="","",VLOOKUP($A$36,$A$4:X29,(W2-1988)))</f>
        <v>20.66</v>
      </c>
      <c r="Y36" s="45">
        <f>IF($A$36="","",VLOOKUP($A$36,$A$4:Y29,(X2-1988)))</f>
        <v>17.839940235827601</v>
      </c>
      <c r="Z36" s="45">
        <f>IF($A$36="","",VLOOKUP($A$36,$A$4:Z29,(Y2-1988)))</f>
        <v>20.5</v>
      </c>
      <c r="AA36" s="45">
        <f>IF($A$36="","",VLOOKUP($A$36,$A$4:AA29,(Z2-1988)))</f>
        <v>19.84</v>
      </c>
      <c r="AB36" s="45">
        <f>IF($A$36="","",VLOOKUP($A$36,$A$4:AB29,(AA2-1988)))</f>
        <v>20.29</v>
      </c>
      <c r="AC36" s="45">
        <f>IF($A$36="","",VLOOKUP($A$36,$A$4:AC29,(AB2-1988)))</f>
        <v>21.09</v>
      </c>
      <c r="AD36" s="45">
        <f>IF($A$36="","",VLOOKUP($A$36,$A$4:AD29,(AC2-1988)))</f>
        <v>26.07</v>
      </c>
      <c r="AE36" s="45">
        <f>IF($A$36="","",VLOOKUP($A$36,$A$4:AE29,(V2-1988)))</f>
        <v>19.71</v>
      </c>
      <c r="AG36" s="45">
        <f t="shared" si="4"/>
        <v>-6.23</v>
      </c>
    </row>
    <row r="37" spans="1:33" ht="15" customHeight="1" x14ac:dyDescent="0.2"/>
    <row r="38" spans="1:33" ht="15" customHeight="1" x14ac:dyDescent="0.2">
      <c r="A38" s="3" t="s">
        <v>44</v>
      </c>
      <c r="W38" s="16"/>
      <c r="X38" s="16"/>
      <c r="Y38" s="16"/>
      <c r="Z38" s="16"/>
      <c r="AA38" s="16"/>
      <c r="AB38" s="16"/>
      <c r="AC38" s="16"/>
      <c r="AD38" s="16"/>
    </row>
    <row r="39" spans="1:33" ht="15" customHeight="1" x14ac:dyDescent="0.2"/>
    <row r="40" spans="1:33" ht="15" customHeight="1" x14ac:dyDescent="0.2">
      <c r="A40" s="17" t="s">
        <v>42</v>
      </c>
    </row>
    <row r="41" spans="1:33" ht="22.5" x14ac:dyDescent="0.2">
      <c r="A41" s="37" t="s">
        <v>56</v>
      </c>
      <c r="B41" s="47">
        <f>COUNTIF(B4:B29,"&gt;=20")</f>
        <v>2</v>
      </c>
      <c r="C41" s="47">
        <f t="shared" ref="C41:AE41" si="21">COUNTIF(C4:C29,"&gt;=20")</f>
        <v>1</v>
      </c>
      <c r="D41" s="47">
        <f t="shared" si="21"/>
        <v>1</v>
      </c>
      <c r="E41" s="47">
        <f t="shared" si="21"/>
        <v>1</v>
      </c>
      <c r="F41" s="47">
        <f t="shared" si="21"/>
        <v>1</v>
      </c>
      <c r="G41" s="47">
        <f t="shared" si="21"/>
        <v>0</v>
      </c>
      <c r="H41" s="47">
        <f t="shared" si="21"/>
        <v>1</v>
      </c>
      <c r="I41" s="47">
        <f t="shared" si="21"/>
        <v>0</v>
      </c>
      <c r="J41" s="47">
        <f t="shared" si="21"/>
        <v>0</v>
      </c>
      <c r="K41" s="47">
        <f t="shared" si="21"/>
        <v>1</v>
      </c>
      <c r="L41" s="47">
        <f t="shared" si="21"/>
        <v>2</v>
      </c>
      <c r="M41" s="47">
        <f t="shared" si="21"/>
        <v>2</v>
      </c>
      <c r="N41" s="47">
        <f t="shared" si="21"/>
        <v>0</v>
      </c>
      <c r="O41" s="47">
        <f t="shared" si="21"/>
        <v>1</v>
      </c>
      <c r="P41" s="47">
        <f t="shared" si="21"/>
        <v>0</v>
      </c>
      <c r="Q41" s="47">
        <f t="shared" si="21"/>
        <v>2</v>
      </c>
      <c r="R41" s="47">
        <f t="shared" si="21"/>
        <v>3</v>
      </c>
      <c r="S41" s="47">
        <f t="shared" si="21"/>
        <v>2</v>
      </c>
      <c r="T41" s="47">
        <f t="shared" si="21"/>
        <v>2</v>
      </c>
      <c r="U41" s="47">
        <f t="shared" si="21"/>
        <v>1</v>
      </c>
      <c r="V41" s="47">
        <f t="shared" si="21"/>
        <v>1</v>
      </c>
      <c r="W41" s="47">
        <f t="shared" si="21"/>
        <v>0</v>
      </c>
      <c r="X41" s="47">
        <f t="shared" si="21"/>
        <v>1</v>
      </c>
      <c r="Y41" s="47">
        <f t="shared" si="21"/>
        <v>1</v>
      </c>
      <c r="Z41" s="47">
        <f t="shared" si="21"/>
        <v>2</v>
      </c>
      <c r="AA41" s="47">
        <f t="shared" ref="AA41:AB41" si="22">COUNTIF(AA4:AA29,"&gt;=20")</f>
        <v>0</v>
      </c>
      <c r="AB41" s="47">
        <f t="shared" si="22"/>
        <v>1</v>
      </c>
      <c r="AC41" s="47">
        <f t="shared" ref="AC41:AD41" si="23">COUNTIF(AC4:AC29,"&gt;=20")</f>
        <v>2</v>
      </c>
      <c r="AD41" s="47">
        <f t="shared" si="23"/>
        <v>3</v>
      </c>
      <c r="AE41" s="47">
        <f t="shared" si="21"/>
        <v>0</v>
      </c>
    </row>
    <row r="42" spans="1:33" ht="22.5" x14ac:dyDescent="0.2">
      <c r="A42" s="37" t="s">
        <v>57</v>
      </c>
      <c r="B42" s="47">
        <f>COUNTIFS(B4:B29,"&lt;20",B4:B29,"&gt;=10")</f>
        <v>6</v>
      </c>
      <c r="C42" s="47">
        <f t="shared" ref="C42:AE42" si="24">COUNTIFS(C4:C29,"&lt;20",C4:C29,"&gt;=10")</f>
        <v>8</v>
      </c>
      <c r="D42" s="47">
        <f t="shared" si="24"/>
        <v>9</v>
      </c>
      <c r="E42" s="47">
        <f t="shared" si="24"/>
        <v>14</v>
      </c>
      <c r="F42" s="47">
        <f t="shared" si="24"/>
        <v>13</v>
      </c>
      <c r="G42" s="47">
        <f t="shared" si="24"/>
        <v>10</v>
      </c>
      <c r="H42" s="47">
        <f t="shared" si="24"/>
        <v>11</v>
      </c>
      <c r="I42" s="47">
        <f t="shared" si="24"/>
        <v>12</v>
      </c>
      <c r="J42" s="47">
        <f t="shared" si="24"/>
        <v>13</v>
      </c>
      <c r="K42" s="47">
        <f t="shared" si="24"/>
        <v>16</v>
      </c>
      <c r="L42" s="47">
        <f t="shared" si="24"/>
        <v>14</v>
      </c>
      <c r="M42" s="47">
        <f t="shared" si="24"/>
        <v>15</v>
      </c>
      <c r="N42" s="47">
        <f t="shared" si="24"/>
        <v>15</v>
      </c>
      <c r="O42" s="47">
        <f t="shared" si="24"/>
        <v>16</v>
      </c>
      <c r="P42" s="47">
        <f t="shared" si="24"/>
        <v>14</v>
      </c>
      <c r="Q42" s="47">
        <f t="shared" si="24"/>
        <v>20</v>
      </c>
      <c r="R42" s="47">
        <f t="shared" si="24"/>
        <v>18</v>
      </c>
      <c r="S42" s="47">
        <f t="shared" si="24"/>
        <v>17</v>
      </c>
      <c r="T42" s="47">
        <f t="shared" si="24"/>
        <v>19</v>
      </c>
      <c r="U42" s="47">
        <f t="shared" si="24"/>
        <v>15</v>
      </c>
      <c r="V42" s="47">
        <f t="shared" si="24"/>
        <v>13</v>
      </c>
      <c r="W42" s="47">
        <f t="shared" si="24"/>
        <v>9</v>
      </c>
      <c r="X42" s="47">
        <f t="shared" si="24"/>
        <v>10</v>
      </c>
      <c r="Y42" s="47">
        <f t="shared" si="24"/>
        <v>14</v>
      </c>
      <c r="Z42" s="47">
        <f t="shared" si="24"/>
        <v>20</v>
      </c>
      <c r="AA42" s="47">
        <f t="shared" ref="AA42:AB42" si="25">COUNTIFS(AA4:AA29,"&lt;20",AA4:AA29,"&gt;=10")</f>
        <v>15</v>
      </c>
      <c r="AB42" s="47">
        <f t="shared" si="25"/>
        <v>16</v>
      </c>
      <c r="AC42" s="47">
        <f t="shared" ref="AC42:AD42" si="26">COUNTIFS(AC4:AC29,"&lt;20",AC4:AC29,"&gt;=10")</f>
        <v>16</v>
      </c>
      <c r="AD42" s="47">
        <f t="shared" si="26"/>
        <v>20</v>
      </c>
      <c r="AE42" s="47">
        <f t="shared" si="24"/>
        <v>19</v>
      </c>
    </row>
    <row r="43" spans="1:33" ht="22.5" x14ac:dyDescent="0.2">
      <c r="A43" s="37" t="s">
        <v>58</v>
      </c>
      <c r="B43" s="47">
        <f>COUNTIFS(B4:B29,"&lt;10")</f>
        <v>5</v>
      </c>
      <c r="C43" s="47">
        <f t="shared" ref="C43:AE43" si="27">COUNTIFS(C4:C29,"&lt;10")</f>
        <v>9</v>
      </c>
      <c r="D43" s="47">
        <f t="shared" si="27"/>
        <v>8</v>
      </c>
      <c r="E43" s="47">
        <f t="shared" si="27"/>
        <v>5</v>
      </c>
      <c r="F43" s="47">
        <f t="shared" si="27"/>
        <v>6</v>
      </c>
      <c r="G43" s="47">
        <f t="shared" si="27"/>
        <v>11</v>
      </c>
      <c r="H43" s="47">
        <f t="shared" si="27"/>
        <v>10</v>
      </c>
      <c r="I43" s="47">
        <f t="shared" si="27"/>
        <v>11</v>
      </c>
      <c r="J43" s="47">
        <f t="shared" si="27"/>
        <v>9</v>
      </c>
      <c r="K43" s="47">
        <f t="shared" si="27"/>
        <v>7</v>
      </c>
      <c r="L43" s="47">
        <f t="shared" si="27"/>
        <v>9</v>
      </c>
      <c r="M43" s="47">
        <f t="shared" si="27"/>
        <v>8</v>
      </c>
      <c r="N43" s="47">
        <f t="shared" si="27"/>
        <v>10</v>
      </c>
      <c r="O43" s="47">
        <f t="shared" si="27"/>
        <v>8</v>
      </c>
      <c r="P43" s="47">
        <f t="shared" si="27"/>
        <v>11</v>
      </c>
      <c r="Q43" s="47">
        <f t="shared" si="27"/>
        <v>3</v>
      </c>
      <c r="R43" s="47">
        <f t="shared" si="27"/>
        <v>4</v>
      </c>
      <c r="S43" s="47">
        <f t="shared" si="27"/>
        <v>6</v>
      </c>
      <c r="T43" s="47">
        <f t="shared" si="27"/>
        <v>4</v>
      </c>
      <c r="U43" s="47">
        <f t="shared" si="27"/>
        <v>9</v>
      </c>
      <c r="V43" s="47">
        <f t="shared" si="27"/>
        <v>11</v>
      </c>
      <c r="W43" s="47">
        <f t="shared" si="27"/>
        <v>16</v>
      </c>
      <c r="X43" s="47">
        <f t="shared" si="27"/>
        <v>14</v>
      </c>
      <c r="Y43" s="47">
        <f t="shared" si="27"/>
        <v>11</v>
      </c>
      <c r="Z43" s="47">
        <f t="shared" si="27"/>
        <v>4</v>
      </c>
      <c r="AA43" s="47">
        <f t="shared" ref="AA43:AB43" si="28">COUNTIFS(AA4:AA29,"&lt;10")</f>
        <v>11</v>
      </c>
      <c r="AB43" s="47">
        <f t="shared" si="28"/>
        <v>9</v>
      </c>
      <c r="AC43" s="47">
        <f t="shared" ref="AC43:AD43" si="29">COUNTIFS(AC4:AC29,"&lt;10")</f>
        <v>7</v>
      </c>
      <c r="AD43" s="47">
        <f t="shared" si="29"/>
        <v>3</v>
      </c>
      <c r="AE43" s="47">
        <f t="shared" si="27"/>
        <v>7</v>
      </c>
    </row>
    <row r="44" spans="1:33" x14ac:dyDescent="0.2">
      <c r="A44" s="3" t="s">
        <v>52</v>
      </c>
      <c r="B44" s="36">
        <f>COUNTIF(B4:B29,"&lt;=0")+COUNTIF(B4:B29,"&gt;0")</f>
        <v>13</v>
      </c>
      <c r="C44" s="36">
        <f t="shared" ref="C44:AE44" si="30">COUNTIF(C4:C29,"&lt;=0")+COUNTIF(C4:C29,"&gt;0")</f>
        <v>18</v>
      </c>
      <c r="D44" s="36">
        <f t="shared" si="30"/>
        <v>18</v>
      </c>
      <c r="E44" s="36">
        <f t="shared" si="30"/>
        <v>20</v>
      </c>
      <c r="F44" s="36">
        <f t="shared" si="30"/>
        <v>20</v>
      </c>
      <c r="G44" s="36">
        <f t="shared" si="30"/>
        <v>21</v>
      </c>
      <c r="H44" s="36">
        <f t="shared" si="30"/>
        <v>22</v>
      </c>
      <c r="I44" s="36">
        <f t="shared" si="30"/>
        <v>23</v>
      </c>
      <c r="J44" s="36">
        <f t="shared" si="30"/>
        <v>22</v>
      </c>
      <c r="K44" s="36">
        <f t="shared" si="30"/>
        <v>24</v>
      </c>
      <c r="L44" s="36">
        <f t="shared" si="30"/>
        <v>25</v>
      </c>
      <c r="M44" s="36">
        <f t="shared" si="30"/>
        <v>25</v>
      </c>
      <c r="N44" s="36">
        <f t="shared" si="30"/>
        <v>25</v>
      </c>
      <c r="O44" s="36">
        <f t="shared" si="30"/>
        <v>25</v>
      </c>
      <c r="P44" s="36">
        <f t="shared" si="30"/>
        <v>25</v>
      </c>
      <c r="Q44" s="36">
        <f t="shared" si="30"/>
        <v>25</v>
      </c>
      <c r="R44" s="36">
        <f t="shared" si="30"/>
        <v>25</v>
      </c>
      <c r="S44" s="36">
        <f t="shared" si="30"/>
        <v>25</v>
      </c>
      <c r="T44" s="36">
        <f>COUNTIF(T4:T29,"&lt;=0")+COUNTIF(T4:T29,"&gt;0")</f>
        <v>25</v>
      </c>
      <c r="U44" s="36">
        <f>COUNTIF(U4:U29,"&lt;=0")+COUNTIF(U4:U29,"&gt;0")</f>
        <v>25</v>
      </c>
      <c r="V44" s="36">
        <f>COUNTIF(V4:V29,"&lt;=0")+COUNTIF(V4:V29,"&gt;0")</f>
        <v>25</v>
      </c>
      <c r="W44" s="36">
        <f t="shared" ref="W44:X44" si="31">COUNTIF(W4:W29,"&lt;=0")+COUNTIF(W4:W29,"&gt;0")</f>
        <v>25</v>
      </c>
      <c r="X44" s="36">
        <f t="shared" si="31"/>
        <v>25</v>
      </c>
      <c r="Y44" s="36">
        <f t="shared" ref="Y44:Z44" si="32">COUNTIF(Y4:Y29,"&lt;=0")+COUNTIF(Y4:Y29,"&gt;0")</f>
        <v>26</v>
      </c>
      <c r="Z44" s="36">
        <f t="shared" si="32"/>
        <v>26</v>
      </c>
      <c r="AA44" s="36">
        <f t="shared" ref="AA44:AB44" si="33">COUNTIF(AA4:AA29,"&lt;=0")+COUNTIF(AA4:AA29,"&gt;0")</f>
        <v>26</v>
      </c>
      <c r="AB44" s="36">
        <f t="shared" si="33"/>
        <v>26</v>
      </c>
      <c r="AC44" s="36">
        <f t="shared" ref="AC44:AD44" si="34">COUNTIF(AC4:AC29,"&lt;=0")+COUNTIF(AC4:AC29,"&gt;0")</f>
        <v>25</v>
      </c>
      <c r="AD44" s="36">
        <f t="shared" si="34"/>
        <v>26</v>
      </c>
      <c r="AE44" s="36">
        <f t="shared" si="30"/>
        <v>26</v>
      </c>
    </row>
    <row r="45" spans="1:33" ht="15" customHeight="1" x14ac:dyDescent="0.2"/>
  </sheetData>
  <autoFilter ref="A3:AE29"/>
  <phoneticPr fontId="4" type="noConversion"/>
  <conditionalFormatting sqref="B44:V44 AE44">
    <cfRule type="cellIs" dxfId="49" priority="7" stopIfTrue="1" operator="notEqual">
      <formula>SUM(B41:B43)</formula>
    </cfRule>
  </conditionalFormatting>
  <conditionalFormatting sqref="C36:V36 AE36">
    <cfRule type="expression" dxfId="48" priority="6" stopIfTrue="1">
      <formula>OR(C36&lt;&gt;0,C36=0)</formula>
    </cfRule>
  </conditionalFormatting>
  <conditionalFormatting sqref="W36">
    <cfRule type="expression" dxfId="47" priority="4" stopIfTrue="1">
      <formula>OR(W36&lt;&gt;0,W36=0)</formula>
    </cfRule>
  </conditionalFormatting>
  <conditionalFormatting sqref="W44">
    <cfRule type="cellIs" dxfId="46" priority="5" stopIfTrue="1" operator="notEqual">
      <formula>SUM(W41:W43)</formula>
    </cfRule>
  </conditionalFormatting>
  <conditionalFormatting sqref="X36:AD36">
    <cfRule type="expression" dxfId="45" priority="2" stopIfTrue="1">
      <formula>OR(X36&lt;&gt;0,X36=0)</formula>
    </cfRule>
  </conditionalFormatting>
  <conditionalFormatting sqref="X44:AD44">
    <cfRule type="cellIs" dxfId="44" priority="3" stopIfTrue="1" operator="notEqual">
      <formula>SUM(X41:X43)</formula>
    </cfRule>
  </conditionalFormatting>
  <conditionalFormatting sqref="AG36">
    <cfRule type="expression" dxfId="43" priority="1" stopIfTrue="1">
      <formula>OR(AG36&lt;&gt;0,AG36=0)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&amp;CSelbstfinanzierungsanteil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Normal="100" workbookViewId="0">
      <pane ySplit="2" topLeftCell="A39" activePane="bottomLeft" state="frozen"/>
      <selection pane="bottomLeft" activeCell="G39" sqref="G39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31" width="6.7109375" style="3" customWidth="1"/>
    <col min="32" max="32" width="11.42578125" style="3"/>
    <col min="33" max="33" width="6.7109375" style="3" bestFit="1" customWidth="1" outlineLevel="1"/>
    <col min="34" max="16384" width="11.42578125" style="3"/>
  </cols>
  <sheetData>
    <row r="1" spans="1:33" ht="15" customHeight="1" x14ac:dyDescent="0.2">
      <c r="A1" s="1" t="s">
        <v>41</v>
      </c>
      <c r="B1" s="31" t="s">
        <v>2</v>
      </c>
      <c r="C1" s="31" t="s">
        <v>2</v>
      </c>
      <c r="D1" s="31" t="s">
        <v>2</v>
      </c>
      <c r="E1" s="31" t="s">
        <v>2</v>
      </c>
      <c r="F1" s="31" t="s">
        <v>2</v>
      </c>
      <c r="G1" s="31" t="s">
        <v>2</v>
      </c>
      <c r="H1" s="31" t="s">
        <v>2</v>
      </c>
      <c r="I1" s="31" t="s">
        <v>2</v>
      </c>
      <c r="J1" s="31" t="s">
        <v>2</v>
      </c>
      <c r="K1" s="31" t="s">
        <v>2</v>
      </c>
      <c r="L1" s="31" t="s">
        <v>2</v>
      </c>
      <c r="M1" s="31" t="s">
        <v>2</v>
      </c>
      <c r="N1" s="31" t="s">
        <v>2</v>
      </c>
      <c r="O1" s="31" t="s">
        <v>2</v>
      </c>
      <c r="P1" s="31" t="s">
        <v>2</v>
      </c>
      <c r="Q1" s="31" t="s">
        <v>2</v>
      </c>
      <c r="R1" s="31" t="s">
        <v>2</v>
      </c>
      <c r="S1" s="31" t="s">
        <v>2</v>
      </c>
      <c r="T1" s="31" t="s">
        <v>2</v>
      </c>
      <c r="U1" s="31" t="s">
        <v>2</v>
      </c>
      <c r="V1" s="31" t="s">
        <v>2</v>
      </c>
      <c r="W1" s="31" t="s">
        <v>2</v>
      </c>
      <c r="X1" s="31" t="s">
        <v>2</v>
      </c>
      <c r="Y1" s="31" t="s">
        <v>2</v>
      </c>
      <c r="Z1" s="31" t="s">
        <v>2</v>
      </c>
      <c r="AA1" s="31" t="s">
        <v>2</v>
      </c>
      <c r="AB1" s="31" t="s">
        <v>2</v>
      </c>
      <c r="AC1" s="31" t="s">
        <v>2</v>
      </c>
      <c r="AD1" s="31" t="s">
        <v>2</v>
      </c>
      <c r="AE1" s="31" t="s">
        <v>2</v>
      </c>
    </row>
    <row r="2" spans="1:33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D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f t="shared" si="2"/>
        <v>2019</v>
      </c>
      <c r="AE2" s="26" t="s">
        <v>88</v>
      </c>
      <c r="AG2" s="48" t="str">
        <f>Selbstfinanzierungsgrad!AG2</f>
        <v>2019-16</v>
      </c>
    </row>
    <row r="3" spans="1:33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3"/>
    </row>
    <row r="4" spans="1:33" ht="15" customHeight="1" x14ac:dyDescent="0.2">
      <c r="A4" s="6" t="s">
        <v>7</v>
      </c>
      <c r="B4" s="7">
        <v>5.3</v>
      </c>
      <c r="C4" s="7">
        <v>6.3</v>
      </c>
      <c r="D4" s="7">
        <v>7.2</v>
      </c>
      <c r="E4" s="7">
        <v>6.8</v>
      </c>
      <c r="F4" s="7">
        <v>6.8</v>
      </c>
      <c r="G4" s="7">
        <v>6.1</v>
      </c>
      <c r="H4" s="7">
        <v>5.9</v>
      </c>
      <c r="I4" s="7">
        <v>5.4</v>
      </c>
      <c r="J4" s="7">
        <v>4.3</v>
      </c>
      <c r="K4" s="7">
        <v>3.8</v>
      </c>
      <c r="L4" s="7">
        <v>3.2</v>
      </c>
      <c r="M4" s="7">
        <v>3.5</v>
      </c>
      <c r="N4" s="7">
        <v>2.8</v>
      </c>
      <c r="O4" s="8">
        <v>1.9</v>
      </c>
      <c r="P4" s="8">
        <v>1.1000000000000001</v>
      </c>
      <c r="Q4" s="8">
        <v>0.9</v>
      </c>
      <c r="R4" s="8">
        <v>1.5</v>
      </c>
      <c r="S4" s="8">
        <v>1.4</v>
      </c>
      <c r="T4" s="8">
        <v>1.4</v>
      </c>
      <c r="U4" s="8">
        <v>1.4</v>
      </c>
      <c r="V4" s="8">
        <v>1.4</v>
      </c>
      <c r="W4" s="8">
        <v>1.4</v>
      </c>
      <c r="X4" s="8">
        <v>0.3</v>
      </c>
      <c r="Y4" s="8">
        <v>0.1</v>
      </c>
      <c r="Z4" s="8">
        <v>0.28000000000000003</v>
      </c>
      <c r="AA4" s="8">
        <f>+'[1]Résumé Eingang'!N3</f>
        <v>0.2</v>
      </c>
      <c r="AB4" s="8">
        <f>+'[1]Résumé Eingang'!O3</f>
        <v>0</v>
      </c>
      <c r="AC4" s="8">
        <f>+'[1]Résumé Eingang'!P3</f>
        <v>0.2</v>
      </c>
      <c r="AD4" s="8">
        <f>+'[1]Résumé Eingang'!Q3</f>
        <v>-0.14000000000000001</v>
      </c>
      <c r="AE4" s="8">
        <f>AVERAGE(C4:AD4)</f>
        <v>2.6942857142857153</v>
      </c>
      <c r="AG4" s="8">
        <f>+AA4-AD4</f>
        <v>0.34</v>
      </c>
    </row>
    <row r="5" spans="1:33" ht="15" customHeight="1" x14ac:dyDescent="0.2">
      <c r="A5" s="24" t="s">
        <v>9</v>
      </c>
      <c r="B5" s="25"/>
      <c r="C5" s="25"/>
      <c r="D5" s="25"/>
      <c r="E5" s="25">
        <v>4.0999999999999996</v>
      </c>
      <c r="F5" s="25">
        <v>4.4000000000000004</v>
      </c>
      <c r="G5" s="25">
        <v>4.5</v>
      </c>
      <c r="H5" s="25">
        <v>4</v>
      </c>
      <c r="I5" s="25">
        <v>3.7</v>
      </c>
      <c r="J5" s="25">
        <v>3.4</v>
      </c>
      <c r="K5" s="25">
        <v>3.6</v>
      </c>
      <c r="L5" s="25">
        <v>3.6</v>
      </c>
      <c r="M5" s="25">
        <v>3.2</v>
      </c>
      <c r="N5" s="25">
        <v>2.2999999999999998</v>
      </c>
      <c r="O5" s="25">
        <v>2.1</v>
      </c>
      <c r="P5" s="25">
        <v>2</v>
      </c>
      <c r="Q5" s="25">
        <v>0.9</v>
      </c>
      <c r="R5" s="25">
        <v>1.5</v>
      </c>
      <c r="S5" s="25">
        <v>1.5</v>
      </c>
      <c r="T5" s="25">
        <v>1.5</v>
      </c>
      <c r="U5" s="25">
        <v>1.2</v>
      </c>
      <c r="V5" s="25">
        <v>1</v>
      </c>
      <c r="W5" s="25">
        <v>0.8</v>
      </c>
      <c r="X5" s="25">
        <v>0.8</v>
      </c>
      <c r="Y5" s="25">
        <v>1</v>
      </c>
      <c r="Z5" s="25">
        <v>0.6</v>
      </c>
      <c r="AA5" s="25">
        <f>+'[1]Résumé Eingang'!N4</f>
        <v>0.5</v>
      </c>
      <c r="AB5" s="25">
        <f>+'[1]Résumé Eingang'!O4</f>
        <v>0.2</v>
      </c>
      <c r="AC5" s="25">
        <f>+'[1]Résumé Eingang'!P4</f>
        <v>0.4</v>
      </c>
      <c r="AD5" s="25">
        <f>+'[1]Résumé Eingang'!Q4</f>
        <v>0.3</v>
      </c>
      <c r="AE5" s="25">
        <f t="shared" ref="AE5:AE29" si="3">AVERAGE(C5:AD5)</f>
        <v>2.0423076923076922</v>
      </c>
      <c r="AG5" s="25">
        <f t="shared" ref="AG5:AG36" si="4">+AA5-AD5</f>
        <v>0.2</v>
      </c>
    </row>
    <row r="6" spans="1:33" ht="15" customHeight="1" x14ac:dyDescent="0.2">
      <c r="A6" s="6" t="s">
        <v>11</v>
      </c>
      <c r="B6" s="7"/>
      <c r="C6" s="7">
        <v>5.6</v>
      </c>
      <c r="D6" s="7">
        <v>5.0999999999999996</v>
      </c>
      <c r="E6" s="7">
        <v>3.2</v>
      </c>
      <c r="F6" s="7">
        <v>2.6</v>
      </c>
      <c r="G6" s="7">
        <v>2.7</v>
      </c>
      <c r="H6" s="7">
        <v>2.2000000000000002</v>
      </c>
      <c r="I6" s="7">
        <v>1.8</v>
      </c>
      <c r="J6" s="7">
        <v>2.1</v>
      </c>
      <c r="K6" s="7">
        <v>1.8</v>
      </c>
      <c r="L6" s="7">
        <v>1.6</v>
      </c>
      <c r="M6" s="7">
        <v>1.2</v>
      </c>
      <c r="N6" s="7">
        <v>1.2</v>
      </c>
      <c r="O6" s="8">
        <v>1.2</v>
      </c>
      <c r="P6" s="8">
        <v>1.7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-0.2</v>
      </c>
      <c r="AA6" s="8">
        <f>+'[1]Résumé Eingang'!N5</f>
        <v>-0.15</v>
      </c>
      <c r="AB6" s="8">
        <f>+'[1]Résumé Eingang'!O5</f>
        <v>-0.24</v>
      </c>
      <c r="AC6" s="8">
        <f>+'[1]Résumé Eingang'!P5</f>
        <v>-0.17</v>
      </c>
      <c r="AD6" s="8">
        <f>+'[1]Résumé Eingang'!Q5</f>
        <v>-0.1</v>
      </c>
      <c r="AE6" s="8">
        <f t="shared" si="3"/>
        <v>1.7442105263157894</v>
      </c>
      <c r="AG6" s="8">
        <f t="shared" si="4"/>
        <v>-4.9999999999999989E-2</v>
      </c>
    </row>
    <row r="7" spans="1:33" ht="15" customHeight="1" x14ac:dyDescent="0.2">
      <c r="A7" s="24" t="s">
        <v>12</v>
      </c>
      <c r="B7" s="25">
        <v>-1</v>
      </c>
      <c r="C7" s="25">
        <v>0.3</v>
      </c>
      <c r="D7" s="25">
        <v>0.6</v>
      </c>
      <c r="E7" s="25">
        <v>0.1</v>
      </c>
      <c r="F7" s="25">
        <v>0.7</v>
      </c>
      <c r="G7" s="25">
        <v>0.7</v>
      </c>
      <c r="H7" s="25">
        <v>0</v>
      </c>
      <c r="I7" s="25">
        <v>0.1</v>
      </c>
      <c r="J7" s="25">
        <v>-0.2</v>
      </c>
      <c r="K7" s="25">
        <v>-3.7</v>
      </c>
      <c r="L7" s="25">
        <v>-0.6</v>
      </c>
      <c r="M7" s="25">
        <v>0.1</v>
      </c>
      <c r="N7" s="25">
        <v>0.20536740889338576</v>
      </c>
      <c r="O7" s="25">
        <v>-0.59292964783781343</v>
      </c>
      <c r="P7" s="25">
        <v>-1.5116329791342091</v>
      </c>
      <c r="Q7" s="25">
        <v>-1.1759271389142416</v>
      </c>
      <c r="R7" s="25">
        <v>-0.51813830740657929</v>
      </c>
      <c r="S7" s="25">
        <v>-1.0474730340528069</v>
      </c>
      <c r="T7" s="25">
        <v>-1.6</v>
      </c>
      <c r="U7" s="25">
        <v>-2.0360158992967472</v>
      </c>
      <c r="V7" s="25">
        <v>-2.0360158992967472</v>
      </c>
      <c r="W7" s="25">
        <v>-6.2822713295982213</v>
      </c>
      <c r="X7" s="25">
        <v>-3.135727023741719</v>
      </c>
      <c r="Y7" s="25">
        <v>0.1</v>
      </c>
      <c r="Z7" s="25">
        <v>0.2</v>
      </c>
      <c r="AA7" s="25">
        <f>+'[1]Résumé Eingang'!N6</f>
        <v>0</v>
      </c>
      <c r="AB7" s="25">
        <f>+'[1]Résumé Eingang'!O6</f>
        <v>-0.1</v>
      </c>
      <c r="AC7" s="25">
        <f>+'[1]Résumé Eingang'!P6</f>
        <v>-0.1</v>
      </c>
      <c r="AD7" s="25">
        <f>+'[1]Résumé Eingang'!Q6</f>
        <v>-0.16341083258897979</v>
      </c>
      <c r="AE7" s="25">
        <f t="shared" si="3"/>
        <v>-0.77479195296338144</v>
      </c>
      <c r="AG7" s="25">
        <f t="shared" si="4"/>
        <v>0.16341083258897979</v>
      </c>
    </row>
    <row r="8" spans="1:33" ht="15" customHeight="1" x14ac:dyDescent="0.2">
      <c r="A8" s="6" t="s">
        <v>13</v>
      </c>
      <c r="B8" s="7"/>
      <c r="C8" s="7">
        <v>1.1000000000000001</v>
      </c>
      <c r="D8" s="7">
        <v>1</v>
      </c>
      <c r="E8" s="7">
        <v>-0.6</v>
      </c>
      <c r="F8" s="7">
        <v>0.3</v>
      </c>
      <c r="G8" s="7">
        <v>0.7</v>
      </c>
      <c r="H8" s="7">
        <v>1.5</v>
      </c>
      <c r="I8" s="7">
        <v>1.7</v>
      </c>
      <c r="J8" s="7">
        <v>1.1000000000000001</v>
      </c>
      <c r="K8" s="7">
        <v>0.7</v>
      </c>
      <c r="L8" s="7">
        <v>0.1</v>
      </c>
      <c r="M8" s="7">
        <v>-0.9</v>
      </c>
      <c r="N8" s="7">
        <v>-0.9</v>
      </c>
      <c r="O8" s="8">
        <v>-0.9</v>
      </c>
      <c r="P8" s="8">
        <v>-1</v>
      </c>
      <c r="Q8" s="8">
        <v>-2</v>
      </c>
      <c r="R8" s="8">
        <v>-2.5</v>
      </c>
      <c r="S8" s="8">
        <v>-4.4000000000000004</v>
      </c>
      <c r="T8" s="8">
        <v>-3.9</v>
      </c>
      <c r="U8" s="8">
        <v>-2.6</v>
      </c>
      <c r="V8" s="8">
        <v>-1.8</v>
      </c>
      <c r="W8" s="8">
        <v>-2.2000000000000002</v>
      </c>
      <c r="X8" s="8">
        <v>-7.8</v>
      </c>
      <c r="Y8" s="8">
        <v>-7.3</v>
      </c>
      <c r="Z8" s="8">
        <v>-9</v>
      </c>
      <c r="AA8" s="8">
        <f>+'[1]Résumé Eingang'!N7</f>
        <v>-9.6</v>
      </c>
      <c r="AB8" s="8">
        <f>+'[1]Résumé Eingang'!O7</f>
        <v>-6.8</v>
      </c>
      <c r="AC8" s="8">
        <f>+'[1]Résumé Eingang'!P7</f>
        <v>-6.9</v>
      </c>
      <c r="AD8" s="8">
        <f>+'[1]Résumé Eingang'!Q7</f>
        <v>-8.3000000000000007</v>
      </c>
      <c r="AE8" s="8">
        <f t="shared" si="3"/>
        <v>-2.5428571428571431</v>
      </c>
      <c r="AG8" s="8">
        <f t="shared" si="4"/>
        <v>-1.2999999999999989</v>
      </c>
    </row>
    <row r="9" spans="1:33" ht="15" customHeight="1" x14ac:dyDescent="0.2">
      <c r="A9" s="24" t="s">
        <v>14</v>
      </c>
      <c r="B9" s="25">
        <v>1.6</v>
      </c>
      <c r="C9" s="25">
        <v>2.2999999999999998</v>
      </c>
      <c r="D9" s="25">
        <v>1.8</v>
      </c>
      <c r="E9" s="25">
        <v>1</v>
      </c>
      <c r="F9" s="25">
        <v>1</v>
      </c>
      <c r="G9" s="25">
        <v>0.5</v>
      </c>
      <c r="H9" s="25">
        <v>1.5</v>
      </c>
      <c r="I9" s="25">
        <v>1.8</v>
      </c>
      <c r="J9" s="25">
        <v>1.2</v>
      </c>
      <c r="K9" s="25">
        <v>1.6</v>
      </c>
      <c r="L9" s="25">
        <v>1.6</v>
      </c>
      <c r="M9" s="25">
        <v>1.2</v>
      </c>
      <c r="N9" s="25">
        <v>0.7</v>
      </c>
      <c r="O9" s="25">
        <v>0.5</v>
      </c>
      <c r="P9" s="25">
        <v>0.3</v>
      </c>
      <c r="Q9" s="25">
        <v>-0.2</v>
      </c>
      <c r="R9" s="25">
        <v>-0.3</v>
      </c>
      <c r="S9" s="25">
        <v>-0.6</v>
      </c>
      <c r="T9" s="25">
        <v>-0.39</v>
      </c>
      <c r="U9" s="25">
        <v>0.3</v>
      </c>
      <c r="V9" s="25">
        <v>0</v>
      </c>
      <c r="W9" s="25">
        <v>-0.6</v>
      </c>
      <c r="X9" s="25">
        <v>-0.5</v>
      </c>
      <c r="Y9" s="25">
        <v>-0.8</v>
      </c>
      <c r="Z9" s="25">
        <v>-1.5</v>
      </c>
      <c r="AA9" s="25">
        <f>+'[1]Résumé Eingang'!N8</f>
        <v>0.9</v>
      </c>
      <c r="AB9" s="25">
        <f>+'[1]Résumé Eingang'!O8</f>
        <v>0.7</v>
      </c>
      <c r="AC9" s="25">
        <f>+'[1]Résumé Eingang'!P8</f>
        <v>0.7</v>
      </c>
      <c r="AD9" s="25">
        <f>+'[1]Résumé Eingang'!Q8</f>
        <v>0.6</v>
      </c>
      <c r="AE9" s="25">
        <f t="shared" si="3"/>
        <v>0.54678571428571421</v>
      </c>
      <c r="AG9" s="25">
        <f t="shared" si="4"/>
        <v>0.30000000000000004</v>
      </c>
    </row>
    <row r="10" spans="1:33" ht="15" customHeight="1" x14ac:dyDescent="0.2">
      <c r="A10" s="6" t="s">
        <v>15</v>
      </c>
      <c r="B10" s="7"/>
      <c r="C10" s="7"/>
      <c r="D10" s="7"/>
      <c r="E10" s="7"/>
      <c r="F10" s="7"/>
      <c r="G10" s="7">
        <v>1.6</v>
      </c>
      <c r="H10" s="7">
        <v>1.7</v>
      </c>
      <c r="I10" s="7">
        <v>1.3</v>
      </c>
      <c r="J10" s="7">
        <v>2.5</v>
      </c>
      <c r="K10" s="7">
        <v>4.5999999999999996</v>
      </c>
      <c r="L10" s="7">
        <v>4.3</v>
      </c>
      <c r="M10" s="7">
        <v>4</v>
      </c>
      <c r="N10" s="7">
        <v>3.3</v>
      </c>
      <c r="O10" s="8">
        <v>3</v>
      </c>
      <c r="P10" s="8">
        <v>2.9</v>
      </c>
      <c r="Q10" s="8">
        <v>2.7</v>
      </c>
      <c r="R10" s="8">
        <v>2.71</v>
      </c>
      <c r="S10" s="8">
        <v>2.5499999999999998</v>
      </c>
      <c r="T10" s="8">
        <v>2.2999999999999998</v>
      </c>
      <c r="U10" s="8">
        <v>2</v>
      </c>
      <c r="V10" s="8">
        <v>1.76</v>
      </c>
      <c r="W10" s="8">
        <v>1.67</v>
      </c>
      <c r="X10" s="8">
        <v>1.5</v>
      </c>
      <c r="Y10" s="8">
        <v>1.48</v>
      </c>
      <c r="Z10" s="8">
        <v>1.3</v>
      </c>
      <c r="AA10" s="8">
        <f>+'[1]Résumé Eingang'!N9</f>
        <v>1.2</v>
      </c>
      <c r="AB10" s="8">
        <f>+'[1]Résumé Eingang'!O9</f>
        <v>1.1000000000000001</v>
      </c>
      <c r="AC10" s="8">
        <f>+'[1]Résumé Eingang'!P9</f>
        <v>0.89</v>
      </c>
      <c r="AD10" s="8">
        <f>+'[1]Résumé Eingang'!Q9</f>
        <v>0.8</v>
      </c>
      <c r="AE10" s="8">
        <f t="shared" si="3"/>
        <v>2.2149999999999994</v>
      </c>
      <c r="AG10" s="8">
        <f t="shared" si="4"/>
        <v>0.39999999999999991</v>
      </c>
    </row>
    <row r="11" spans="1:33" ht="15" customHeight="1" x14ac:dyDescent="0.2">
      <c r="A11" s="24" t="s">
        <v>16</v>
      </c>
      <c r="B11" s="25">
        <v>0.4</v>
      </c>
      <c r="C11" s="25">
        <v>0.6</v>
      </c>
      <c r="D11" s="25">
        <v>2</v>
      </c>
      <c r="E11" s="25">
        <v>2.4</v>
      </c>
      <c r="F11" s="25">
        <v>3.4</v>
      </c>
      <c r="G11" s="25">
        <v>2.7</v>
      </c>
      <c r="H11" s="25">
        <v>3.1</v>
      </c>
      <c r="I11" s="25">
        <v>3.5</v>
      </c>
      <c r="J11" s="25">
        <v>3.4</v>
      </c>
      <c r="K11" s="25">
        <v>3</v>
      </c>
      <c r="L11" s="25">
        <v>1.5</v>
      </c>
      <c r="M11" s="25">
        <v>1</v>
      </c>
      <c r="N11" s="25">
        <v>0.7</v>
      </c>
      <c r="O11" s="25">
        <v>0.5</v>
      </c>
      <c r="P11" s="25">
        <v>0.01</v>
      </c>
      <c r="Q11" s="25">
        <v>-0.3</v>
      </c>
      <c r="R11" s="25">
        <v>-0.7</v>
      </c>
      <c r="S11" s="25">
        <v>-0.9</v>
      </c>
      <c r="T11" s="25">
        <v>-1.2</v>
      </c>
      <c r="U11" s="25">
        <v>-1.6</v>
      </c>
      <c r="V11" s="25">
        <v>-1.6</v>
      </c>
      <c r="W11" s="25">
        <v>-1.8</v>
      </c>
      <c r="X11" s="25">
        <v>-2.2999999999999998</v>
      </c>
      <c r="Y11" s="25">
        <v>-2.1</v>
      </c>
      <c r="Z11" s="25">
        <v>-1.9</v>
      </c>
      <c r="AA11" s="25">
        <f>+'[1]Résumé Eingang'!N10</f>
        <v>-2.7</v>
      </c>
      <c r="AB11" s="25">
        <f>+'[1]Résumé Eingang'!O10</f>
        <v>-3.4</v>
      </c>
      <c r="AC11" s="25">
        <f>+'[1]Résumé Eingang'!P10</f>
        <v>1.2</v>
      </c>
      <c r="AD11" s="25">
        <f>+'[1]Résumé Eingang'!Q10</f>
        <v>1.3</v>
      </c>
      <c r="AE11" s="25">
        <f t="shared" si="3"/>
        <v>0.35035714285714287</v>
      </c>
      <c r="AG11" s="25">
        <f t="shared" si="4"/>
        <v>-4</v>
      </c>
    </row>
    <row r="12" spans="1:33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0.3</v>
      </c>
      <c r="I12" s="7">
        <v>0.2</v>
      </c>
      <c r="J12" s="7"/>
      <c r="K12" s="7">
        <v>0.8</v>
      </c>
      <c r="L12" s="7">
        <v>0.5</v>
      </c>
      <c r="M12" s="7">
        <v>-1.5</v>
      </c>
      <c r="N12" s="7">
        <v>-1.7</v>
      </c>
      <c r="O12" s="8">
        <v>-0.7</v>
      </c>
      <c r="P12" s="8">
        <v>-0.5</v>
      </c>
      <c r="Q12" s="8">
        <v>-0.3</v>
      </c>
      <c r="R12" s="8">
        <v>-1.1000000000000001</v>
      </c>
      <c r="S12" s="8">
        <v>-0.6</v>
      </c>
      <c r="T12" s="8">
        <v>-0.7</v>
      </c>
      <c r="U12" s="8">
        <v>-2.1</v>
      </c>
      <c r="V12" s="8">
        <v>1.3</v>
      </c>
      <c r="W12" s="8">
        <v>1.1000000000000001</v>
      </c>
      <c r="X12" s="8">
        <v>0.6</v>
      </c>
      <c r="Y12" s="8">
        <v>0.7</v>
      </c>
      <c r="Z12" s="8">
        <v>0.5</v>
      </c>
      <c r="AA12" s="8">
        <f>+'[1]Résumé Eingang'!N11</f>
        <v>0.4</v>
      </c>
      <c r="AB12" s="8">
        <f>+'[1]Résumé Eingang'!O11</f>
        <v>0.2</v>
      </c>
      <c r="AC12" s="8">
        <f>+'[1]Résumé Eingang'!P11</f>
        <v>0.2</v>
      </c>
      <c r="AD12" s="8">
        <f>+'[1]Résumé Eingang'!Q11</f>
        <v>0.2</v>
      </c>
      <c r="AE12" s="8">
        <f t="shared" si="3"/>
        <v>-9.9999999999999992E-2</v>
      </c>
      <c r="AG12" s="8">
        <f t="shared" si="4"/>
        <v>0.2</v>
      </c>
    </row>
    <row r="13" spans="1:33" ht="15" customHeight="1" x14ac:dyDescent="0.2">
      <c r="A13" s="24" t="s">
        <v>18</v>
      </c>
      <c r="B13" s="25"/>
      <c r="C13" s="25"/>
      <c r="D13" s="25"/>
      <c r="E13" s="25">
        <v>0.7</v>
      </c>
      <c r="F13" s="25">
        <v>0.8</v>
      </c>
      <c r="G13" s="25">
        <v>0.2</v>
      </c>
      <c r="H13" s="25">
        <v>0.4</v>
      </c>
      <c r="I13" s="25">
        <v>0.3</v>
      </c>
      <c r="J13" s="25">
        <v>-0.3</v>
      </c>
      <c r="K13" s="25">
        <v>-0.4</v>
      </c>
      <c r="L13" s="25">
        <v>-0.1</v>
      </c>
      <c r="M13" s="25">
        <v>-0.4</v>
      </c>
      <c r="N13" s="25">
        <v>-1.1000000000000001</v>
      </c>
      <c r="O13" s="25">
        <v>-2.2000000000000002</v>
      </c>
      <c r="P13" s="25">
        <v>-1.6</v>
      </c>
      <c r="Q13" s="25">
        <v>-2.4</v>
      </c>
      <c r="R13" s="25">
        <v>-2.4</v>
      </c>
      <c r="S13" s="25">
        <v>-2.54</v>
      </c>
      <c r="T13" s="25">
        <v>-2.93</v>
      </c>
      <c r="U13" s="25">
        <v>-2.9</v>
      </c>
      <c r="V13" s="25">
        <v>-3.5</v>
      </c>
      <c r="W13" s="25">
        <v>-3.4</v>
      </c>
      <c r="X13" s="25">
        <v>-3.4</v>
      </c>
      <c r="Y13" s="25">
        <v>-2.92</v>
      </c>
      <c r="Z13" s="25">
        <v>0.86</v>
      </c>
      <c r="AA13" s="25">
        <f>+'[1]Résumé Eingang'!N12</f>
        <v>0.8</v>
      </c>
      <c r="AB13" s="25">
        <f>+'[1]Résumé Eingang'!O12</f>
        <v>0.74</v>
      </c>
      <c r="AC13" s="25">
        <f>+'[1]Résumé Eingang'!P12</f>
        <v>0.36</v>
      </c>
      <c r="AD13" s="25">
        <f>+'[1]Résumé Eingang'!Q12</f>
        <v>0.3</v>
      </c>
      <c r="AE13" s="25">
        <f t="shared" si="3"/>
        <v>-1.0396153846153846</v>
      </c>
      <c r="AG13" s="25">
        <f t="shared" si="4"/>
        <v>0.5</v>
      </c>
    </row>
    <row r="14" spans="1:33" ht="15" customHeight="1" x14ac:dyDescent="0.2">
      <c r="A14" s="6" t="s">
        <v>19</v>
      </c>
      <c r="B14" s="7">
        <v>8.4</v>
      </c>
      <c r="C14" s="7">
        <v>9</v>
      </c>
      <c r="D14" s="7">
        <v>9.6</v>
      </c>
      <c r="E14" s="7">
        <v>8.8000000000000007</v>
      </c>
      <c r="F14" s="7">
        <v>9</v>
      </c>
      <c r="G14" s="7">
        <v>8.8000000000000007</v>
      </c>
      <c r="H14" s="7">
        <v>9.1999999999999993</v>
      </c>
      <c r="I14" s="7">
        <v>8.3000000000000007</v>
      </c>
      <c r="J14" s="7">
        <v>7.5</v>
      </c>
      <c r="K14" s="7">
        <v>7</v>
      </c>
      <c r="L14" s="7">
        <v>7.3</v>
      </c>
      <c r="M14" s="7">
        <v>6.5</v>
      </c>
      <c r="N14" s="7">
        <v>6.1</v>
      </c>
      <c r="O14" s="8">
        <v>5.7</v>
      </c>
      <c r="P14" s="8">
        <v>6</v>
      </c>
      <c r="Q14" s="8">
        <v>6.3</v>
      </c>
      <c r="R14" s="8">
        <v>5</v>
      </c>
      <c r="S14" s="8">
        <v>4.4000000000000004</v>
      </c>
      <c r="T14" s="8">
        <v>4.87</v>
      </c>
      <c r="U14" s="8">
        <v>4.32</v>
      </c>
      <c r="V14" s="8">
        <v>4.0999999999999996</v>
      </c>
      <c r="W14" s="8">
        <v>3.8</v>
      </c>
      <c r="X14" s="8">
        <v>3.24</v>
      </c>
      <c r="Y14" s="8">
        <v>2.89</v>
      </c>
      <c r="Z14" s="8">
        <v>2.61</v>
      </c>
      <c r="AA14" s="8">
        <f>+'[1]Résumé Eingang'!N13</f>
        <v>2.35</v>
      </c>
      <c r="AB14" s="8">
        <f>+'[1]Résumé Eingang'!O13</f>
        <v>2.13</v>
      </c>
      <c r="AC14" s="8">
        <f>+'[1]Résumé Eingang'!P13</f>
        <v>1.89</v>
      </c>
      <c r="AD14" s="8">
        <f>+'[1]Résumé Eingang'!Q13</f>
        <v>1.64</v>
      </c>
      <c r="AE14" s="8">
        <f t="shared" si="3"/>
        <v>5.6549999999999994</v>
      </c>
      <c r="AG14" s="8">
        <f t="shared" si="4"/>
        <v>0.71000000000000019</v>
      </c>
    </row>
    <row r="15" spans="1:33" ht="15" customHeight="1" x14ac:dyDescent="0.2">
      <c r="A15" s="24" t="s">
        <v>20</v>
      </c>
      <c r="B15" s="25"/>
      <c r="C15" s="25">
        <v>3.3</v>
      </c>
      <c r="D15" s="25">
        <v>3.9</v>
      </c>
      <c r="E15" s="25">
        <v>3</v>
      </c>
      <c r="F15" s="25">
        <v>2.2999999999999998</v>
      </c>
      <c r="G15" s="25">
        <v>2.7</v>
      </c>
      <c r="H15" s="25">
        <v>1.9</v>
      </c>
      <c r="I15" s="25">
        <v>1.8</v>
      </c>
      <c r="J15" s="25">
        <v>1.5</v>
      </c>
      <c r="K15" s="25">
        <v>1.1000000000000001</v>
      </c>
      <c r="L15" s="25">
        <v>1.6</v>
      </c>
      <c r="M15" s="25">
        <v>2</v>
      </c>
      <c r="N15" s="25">
        <v>1.5</v>
      </c>
      <c r="O15" s="25">
        <v>1.2</v>
      </c>
      <c r="P15" s="25">
        <v>0.7</v>
      </c>
      <c r="Q15" s="25">
        <v>0.49</v>
      </c>
      <c r="R15" s="25">
        <v>-0.1</v>
      </c>
      <c r="S15" s="25">
        <v>-0.4</v>
      </c>
      <c r="T15" s="25">
        <v>-0.43</v>
      </c>
      <c r="U15" s="25">
        <v>-0.92</v>
      </c>
      <c r="V15" s="25">
        <v>-1.1200000000000001</v>
      </c>
      <c r="W15" s="25">
        <v>-1.22</v>
      </c>
      <c r="X15" s="25">
        <v>-1.6</v>
      </c>
      <c r="Y15" s="25">
        <v>-1.6</v>
      </c>
      <c r="Z15" s="25">
        <v>-1.5</v>
      </c>
      <c r="AA15" s="25">
        <f>+'[1]Résumé Eingang'!N14</f>
        <v>-1.68</v>
      </c>
      <c r="AB15" s="25">
        <f>+'[1]Résumé Eingang'!O14</f>
        <v>-1.72</v>
      </c>
      <c r="AC15" s="25" t="str">
        <f>+'[1]Résumé Eingang'!P14</f>
        <v>---</v>
      </c>
      <c r="AD15" s="25">
        <f>+'[1]Résumé Eingang'!Q14</f>
        <v>0.62</v>
      </c>
      <c r="AE15" s="25">
        <f t="shared" si="3"/>
        <v>0.64148148148148132</v>
      </c>
      <c r="AG15" s="25">
        <f t="shared" si="4"/>
        <v>-2.2999999999999998</v>
      </c>
    </row>
    <row r="16" spans="1:33" ht="15" customHeight="1" x14ac:dyDescent="0.2">
      <c r="A16" s="6" t="s">
        <v>21</v>
      </c>
      <c r="B16" s="7">
        <v>1.8</v>
      </c>
      <c r="C16" s="7">
        <v>3</v>
      </c>
      <c r="D16" s="7">
        <v>3.4</v>
      </c>
      <c r="E16" s="7">
        <v>3</v>
      </c>
      <c r="F16" s="7">
        <v>3.3</v>
      </c>
      <c r="G16" s="7">
        <v>3.3</v>
      </c>
      <c r="H16" s="7">
        <v>3.2</v>
      </c>
      <c r="I16" s="7">
        <v>3.1</v>
      </c>
      <c r="J16" s="7">
        <v>3</v>
      </c>
      <c r="K16" s="7">
        <v>2.7</v>
      </c>
      <c r="L16" s="7">
        <v>3.1</v>
      </c>
      <c r="M16" s="7">
        <v>2.8</v>
      </c>
      <c r="N16" s="7">
        <v>1.6</v>
      </c>
      <c r="O16" s="8">
        <v>2.2000000000000002</v>
      </c>
      <c r="P16" s="8">
        <v>2</v>
      </c>
      <c r="Q16" s="8">
        <v>1.5</v>
      </c>
      <c r="R16" s="8">
        <v>0.3</v>
      </c>
      <c r="S16" s="8" t="s">
        <v>8</v>
      </c>
      <c r="T16" s="8">
        <v>0.1</v>
      </c>
      <c r="U16" s="8">
        <v>-0.6</v>
      </c>
      <c r="V16" s="8">
        <v>-1</v>
      </c>
      <c r="W16" s="8">
        <v>-1.8</v>
      </c>
      <c r="X16" s="8">
        <v>-2</v>
      </c>
      <c r="Y16" s="8">
        <v>-2</v>
      </c>
      <c r="Z16" s="8">
        <v>-1.8</v>
      </c>
      <c r="AA16" s="8">
        <f>+'[1]Résumé Eingang'!N15</f>
        <v>2.5</v>
      </c>
      <c r="AB16" s="8">
        <f>+'[1]Résumé Eingang'!O15</f>
        <v>2.2000000000000002</v>
      </c>
      <c r="AC16" s="8">
        <f>+'[1]Résumé Eingang'!P15</f>
        <v>1.9</v>
      </c>
      <c r="AD16" s="8">
        <f>+'[1]Résumé Eingang'!Q15</f>
        <v>1.6</v>
      </c>
      <c r="AE16" s="8">
        <f t="shared" si="3"/>
        <v>1.503703703703704</v>
      </c>
      <c r="AG16" s="8">
        <f t="shared" si="4"/>
        <v>0.89999999999999991</v>
      </c>
    </row>
    <row r="17" spans="1:33" ht="15" customHeight="1" x14ac:dyDescent="0.2">
      <c r="A17" s="24" t="s">
        <v>22</v>
      </c>
      <c r="B17" s="25"/>
      <c r="C17" s="25"/>
      <c r="D17" s="25">
        <v>-0.6</v>
      </c>
      <c r="E17" s="25">
        <v>-0.3</v>
      </c>
      <c r="F17" s="25"/>
      <c r="G17" s="25"/>
      <c r="H17" s="25"/>
      <c r="I17" s="25"/>
      <c r="J17" s="25"/>
      <c r="K17" s="25"/>
      <c r="L17" s="25">
        <v>1.6</v>
      </c>
      <c r="M17" s="25">
        <v>0.5</v>
      </c>
      <c r="N17" s="25">
        <v>0.6</v>
      </c>
      <c r="O17" s="25">
        <v>0.9</v>
      </c>
      <c r="P17" s="25">
        <v>0.3</v>
      </c>
      <c r="Q17" s="25">
        <v>0.12</v>
      </c>
      <c r="R17" s="25">
        <v>0.25</v>
      </c>
      <c r="S17" s="25">
        <v>0.79</v>
      </c>
      <c r="T17" s="25">
        <v>0.24</v>
      </c>
      <c r="U17" s="25">
        <v>-0.1</v>
      </c>
      <c r="V17" s="25">
        <v>0</v>
      </c>
      <c r="W17" s="25">
        <v>1.1000000000000001</v>
      </c>
      <c r="X17" s="25">
        <v>0.9</v>
      </c>
      <c r="Y17" s="25">
        <v>0.9</v>
      </c>
      <c r="Z17" s="25">
        <v>0.5</v>
      </c>
      <c r="AA17" s="25">
        <f>+'[1]Résumé Eingang'!N16</f>
        <v>0.6</v>
      </c>
      <c r="AB17" s="25">
        <f>+'[1]Résumé Eingang'!O16</f>
        <v>0.4</v>
      </c>
      <c r="AC17" s="25">
        <f>+'[1]Résumé Eingang'!P16</f>
        <v>0</v>
      </c>
      <c r="AD17" s="25">
        <f>+'[1]Résumé Eingang'!Q16</f>
        <v>0.4</v>
      </c>
      <c r="AE17" s="25">
        <f t="shared" si="3"/>
        <v>0.4333333333333334</v>
      </c>
      <c r="AG17" s="25">
        <f t="shared" si="4"/>
        <v>0.19999999999999996</v>
      </c>
    </row>
    <row r="18" spans="1:33" ht="15" customHeight="1" x14ac:dyDescent="0.2">
      <c r="A18" s="6" t="s">
        <v>23</v>
      </c>
      <c r="B18" s="7">
        <v>4.7</v>
      </c>
      <c r="C18" s="7">
        <v>6</v>
      </c>
      <c r="D18" s="7">
        <v>5</v>
      </c>
      <c r="E18" s="7">
        <v>4.9000000000000004</v>
      </c>
      <c r="F18" s="7">
        <v>5.3</v>
      </c>
      <c r="G18" s="7">
        <v>4.9000000000000004</v>
      </c>
      <c r="H18" s="7">
        <v>4.7</v>
      </c>
      <c r="I18" s="7">
        <v>4.3</v>
      </c>
      <c r="J18" s="7">
        <v>4</v>
      </c>
      <c r="K18" s="7">
        <v>3.3</v>
      </c>
      <c r="L18" s="7">
        <v>3.2</v>
      </c>
      <c r="M18" s="7">
        <v>3</v>
      </c>
      <c r="N18" s="7">
        <v>2</v>
      </c>
      <c r="O18" s="8">
        <v>1.8</v>
      </c>
      <c r="P18" s="8">
        <v>1.1000000000000001</v>
      </c>
      <c r="Q18" s="8">
        <v>1.1000000000000001</v>
      </c>
      <c r="R18" s="8">
        <v>0.4</v>
      </c>
      <c r="S18" s="8">
        <v>0.2</v>
      </c>
      <c r="T18" s="8">
        <v>-0.4</v>
      </c>
      <c r="U18" s="8">
        <v>-0.23</v>
      </c>
      <c r="V18" s="8">
        <v>0.1</v>
      </c>
      <c r="W18" s="8">
        <v>1.58</v>
      </c>
      <c r="X18" s="8">
        <v>1.3</v>
      </c>
      <c r="Y18" s="8">
        <v>1.1000000000000001</v>
      </c>
      <c r="Z18" s="8">
        <v>0.7</v>
      </c>
      <c r="AA18" s="8">
        <f>+'[1]Résumé Eingang'!N17</f>
        <v>0.8</v>
      </c>
      <c r="AB18" s="8">
        <f>+'[1]Résumé Eingang'!O17</f>
        <v>0.4</v>
      </c>
      <c r="AC18" s="8">
        <f>+'[1]Résumé Eingang'!P17</f>
        <v>0.2</v>
      </c>
      <c r="AD18" s="8">
        <f>+'[1]Résumé Eingang'!Q17</f>
        <v>0.2</v>
      </c>
      <c r="AE18" s="8">
        <f t="shared" si="3"/>
        <v>2.1767857142857148</v>
      </c>
      <c r="AG18" s="8">
        <f t="shared" si="4"/>
        <v>0.60000000000000009</v>
      </c>
    </row>
    <row r="19" spans="1:33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>
        <v>2.8</v>
      </c>
      <c r="J19" s="25">
        <v>2.2000000000000002</v>
      </c>
      <c r="K19" s="25">
        <v>1.7</v>
      </c>
      <c r="L19" s="25">
        <v>2.2999999999999998</v>
      </c>
      <c r="M19" s="25">
        <v>-0.3</v>
      </c>
      <c r="N19" s="25">
        <v>-2</v>
      </c>
      <c r="O19" s="25">
        <v>-3.2</v>
      </c>
      <c r="P19" s="25">
        <v>-1.64</v>
      </c>
      <c r="Q19" s="25">
        <v>-1.9</v>
      </c>
      <c r="R19" s="25">
        <v>-1.6</v>
      </c>
      <c r="S19" s="25">
        <v>-1.65</v>
      </c>
      <c r="T19" s="25">
        <v>-3.26</v>
      </c>
      <c r="U19" s="25">
        <v>-1.98</v>
      </c>
      <c r="V19" s="25">
        <v>-3.98</v>
      </c>
      <c r="W19" s="25">
        <v>-3.55</v>
      </c>
      <c r="X19" s="25">
        <v>-2.96</v>
      </c>
      <c r="Y19" s="25">
        <v>-2.96</v>
      </c>
      <c r="Z19" s="25">
        <v>-2.5</v>
      </c>
      <c r="AA19" s="25">
        <f>+'[1]Résumé Eingang'!N18</f>
        <v>-2.0299999999999998</v>
      </c>
      <c r="AB19" s="25">
        <f>+'[1]Résumé Eingang'!O18</f>
        <v>-2.3713478927231999</v>
      </c>
      <c r="AC19" s="25">
        <f>+'[1]Résumé Eingang'!P18</f>
        <v>-1.7510932752003583</v>
      </c>
      <c r="AD19" s="25">
        <f>+'[1]Résumé Eingang'!Q18</f>
        <v>-1.1200000000000001</v>
      </c>
      <c r="AE19" s="25">
        <f t="shared" si="3"/>
        <v>-1.4432927803601621</v>
      </c>
      <c r="AG19" s="25">
        <f t="shared" si="4"/>
        <v>-0.9099999999999997</v>
      </c>
    </row>
    <row r="20" spans="1:33" ht="15" customHeight="1" x14ac:dyDescent="0.2">
      <c r="A20" s="6" t="s">
        <v>25</v>
      </c>
      <c r="B20" s="7"/>
      <c r="C20" s="7"/>
      <c r="D20" s="7"/>
      <c r="E20" s="7"/>
      <c r="F20" s="7"/>
      <c r="G20" s="7">
        <v>4</v>
      </c>
      <c r="H20" s="7">
        <v>3.8</v>
      </c>
      <c r="I20" s="7">
        <v>3.3</v>
      </c>
      <c r="J20" s="7">
        <v>3.1</v>
      </c>
      <c r="K20" s="7">
        <v>2.2999999999999998</v>
      </c>
      <c r="L20" s="7">
        <v>2.2000000000000002</v>
      </c>
      <c r="M20" s="7">
        <v>1.3</v>
      </c>
      <c r="N20" s="7">
        <v>0.8</v>
      </c>
      <c r="O20" s="8">
        <v>0.64</v>
      </c>
      <c r="P20" s="8">
        <v>9.1999999999999998E-2</v>
      </c>
      <c r="Q20" s="8" t="s">
        <v>10</v>
      </c>
      <c r="R20" s="8" t="s">
        <v>10</v>
      </c>
      <c r="S20" s="8">
        <v>0</v>
      </c>
      <c r="T20" s="8">
        <v>0</v>
      </c>
      <c r="U20" s="8">
        <v>-0.15</v>
      </c>
      <c r="V20" s="8">
        <v>-0.34</v>
      </c>
      <c r="W20" s="8">
        <v>-0.27</v>
      </c>
      <c r="X20" s="8">
        <v>-0.73</v>
      </c>
      <c r="Y20" s="8">
        <v>-0.56000000000000005</v>
      </c>
      <c r="Z20" s="8">
        <v>-0.83</v>
      </c>
      <c r="AA20" s="8">
        <f>+'[1]Résumé Eingang'!N19</f>
        <v>-0.84</v>
      </c>
      <c r="AB20" s="8">
        <f>+'[1]Résumé Eingang'!O19</f>
        <v>-0.9</v>
      </c>
      <c r="AC20" s="8">
        <f>+'[1]Résumé Eingang'!P19</f>
        <v>-0.02</v>
      </c>
      <c r="AD20" s="8">
        <f>+'[1]Résumé Eingang'!Q19</f>
        <v>-0.01</v>
      </c>
      <c r="AE20" s="8">
        <f t="shared" si="3"/>
        <v>0.76736363636363658</v>
      </c>
      <c r="AG20" s="8">
        <f t="shared" si="4"/>
        <v>-0.83</v>
      </c>
    </row>
    <row r="21" spans="1:33" ht="15" customHeight="1" x14ac:dyDescent="0.2">
      <c r="A21" s="24" t="s">
        <v>26</v>
      </c>
      <c r="B21" s="25">
        <v>1.6</v>
      </c>
      <c r="C21" s="25">
        <v>3.1</v>
      </c>
      <c r="D21" s="25">
        <v>3.7</v>
      </c>
      <c r="E21" s="25">
        <v>3.3</v>
      </c>
      <c r="F21" s="25">
        <v>3.3</v>
      </c>
      <c r="G21" s="25">
        <v>3.1</v>
      </c>
      <c r="H21" s="25">
        <v>2.8</v>
      </c>
      <c r="I21" s="25">
        <v>2.4</v>
      </c>
      <c r="J21" s="25">
        <v>2.4</v>
      </c>
      <c r="K21" s="25">
        <v>1</v>
      </c>
      <c r="L21" s="25">
        <v>2.5</v>
      </c>
      <c r="M21" s="25">
        <v>1.9</v>
      </c>
      <c r="N21" s="25">
        <v>1.6</v>
      </c>
      <c r="O21" s="25">
        <v>1.1000000000000001</v>
      </c>
      <c r="P21" s="25">
        <v>0.9</v>
      </c>
      <c r="Q21" s="25">
        <v>0.3</v>
      </c>
      <c r="R21" s="25">
        <v>0.2</v>
      </c>
      <c r="S21" s="25">
        <v>-0.3</v>
      </c>
      <c r="T21" s="25">
        <v>-0.1</v>
      </c>
      <c r="U21" s="25">
        <v>-0.1</v>
      </c>
      <c r="V21" s="25">
        <v>-0.4</v>
      </c>
      <c r="W21" s="25">
        <v>-0.6</v>
      </c>
      <c r="X21" s="25">
        <v>-0.7</v>
      </c>
      <c r="Y21" s="25">
        <v>-0.9</v>
      </c>
      <c r="Z21" s="25">
        <v>-0.9</v>
      </c>
      <c r="AA21" s="25">
        <f>+'[1]Résumé Eingang'!N20</f>
        <v>0.4</v>
      </c>
      <c r="AB21" s="25">
        <f>+'[1]Résumé Eingang'!O20</f>
        <v>0.3</v>
      </c>
      <c r="AC21" s="25">
        <f>+'[1]Résumé Eingang'!P20</f>
        <v>0.1</v>
      </c>
      <c r="AD21" s="25">
        <f>+'[1]Résumé Eingang'!Q20</f>
        <v>0.1</v>
      </c>
      <c r="AE21" s="25">
        <f t="shared" si="3"/>
        <v>1.0892857142857146</v>
      </c>
      <c r="AG21" s="25">
        <f t="shared" si="4"/>
        <v>0.30000000000000004</v>
      </c>
    </row>
    <row r="22" spans="1:33" ht="15" customHeight="1" x14ac:dyDescent="0.2">
      <c r="A22" s="6" t="s">
        <v>27</v>
      </c>
      <c r="B22" s="7">
        <v>3.8</v>
      </c>
      <c r="C22" s="7">
        <v>4.2</v>
      </c>
      <c r="D22" s="7">
        <v>3.5</v>
      </c>
      <c r="E22" s="7">
        <v>3.3</v>
      </c>
      <c r="F22" s="7">
        <v>3.5</v>
      </c>
      <c r="G22" s="7">
        <v>3.5</v>
      </c>
      <c r="H22" s="7">
        <v>3.5</v>
      </c>
      <c r="I22" s="7">
        <v>2.9</v>
      </c>
      <c r="J22" s="7">
        <v>2.6</v>
      </c>
      <c r="K22" s="7">
        <v>2.2000000000000002</v>
      </c>
      <c r="L22" s="7">
        <v>2.1</v>
      </c>
      <c r="M22" s="7">
        <v>1.7</v>
      </c>
      <c r="N22" s="7">
        <v>1.4</v>
      </c>
      <c r="O22" s="8">
        <v>1.5</v>
      </c>
      <c r="P22" s="8">
        <v>1.1000000000000001</v>
      </c>
      <c r="Q22" s="8">
        <v>0.01</v>
      </c>
      <c r="R22" s="8">
        <v>-0.7</v>
      </c>
      <c r="S22" s="8">
        <v>-0.6</v>
      </c>
      <c r="T22" s="8">
        <v>-0.71</v>
      </c>
      <c r="U22" s="8">
        <v>-1.6</v>
      </c>
      <c r="V22" s="8">
        <v>-1.9</v>
      </c>
      <c r="W22" s="8">
        <v>-4.5999999999999996</v>
      </c>
      <c r="X22" s="8">
        <v>-2.2000000000000002</v>
      </c>
      <c r="Y22" s="8">
        <v>-2.2000000000000002</v>
      </c>
      <c r="Z22" s="8">
        <v>-2</v>
      </c>
      <c r="AA22" s="8">
        <f>+'[1]Résumé Eingang'!N21</f>
        <v>-3.6</v>
      </c>
      <c r="AB22" s="8">
        <f>+'[1]Résumé Eingang'!O21</f>
        <v>-3.21</v>
      </c>
      <c r="AC22" s="8">
        <f>+'[1]Résumé Eingang'!P21</f>
        <v>-2.7</v>
      </c>
      <c r="AD22" s="8">
        <f>+'[1]Résumé Eingang'!Q21</f>
        <v>0.05</v>
      </c>
      <c r="AE22" s="8">
        <f t="shared" si="3"/>
        <v>0.39428571428571402</v>
      </c>
      <c r="AG22" s="8">
        <f t="shared" si="4"/>
        <v>-3.65</v>
      </c>
    </row>
    <row r="23" spans="1:33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2.7</v>
      </c>
      <c r="L23" s="25">
        <v>0.5</v>
      </c>
      <c r="M23" s="25">
        <v>0.1</v>
      </c>
      <c r="N23" s="25">
        <v>-0.6</v>
      </c>
      <c r="O23" s="25">
        <v>-0.8</v>
      </c>
      <c r="P23" s="25">
        <v>-1.2</v>
      </c>
      <c r="Q23" s="25">
        <v>-2.1</v>
      </c>
      <c r="R23" s="25">
        <v>-1.7</v>
      </c>
      <c r="S23" s="25">
        <v>-1.8</v>
      </c>
      <c r="T23" s="25">
        <v>-2.2000000000000002</v>
      </c>
      <c r="U23" s="25">
        <v>-2.5</v>
      </c>
      <c r="V23" s="25">
        <v>-2.5</v>
      </c>
      <c r="W23" s="25">
        <v>-2.8</v>
      </c>
      <c r="X23" s="25">
        <v>-3.2</v>
      </c>
      <c r="Y23" s="25">
        <v>-3.1</v>
      </c>
      <c r="Z23" s="25">
        <v>-2.8</v>
      </c>
      <c r="AA23" s="25">
        <f>+'[1]Résumé Eingang'!N22</f>
        <v>-2.7</v>
      </c>
      <c r="AB23" s="25">
        <f>+'[1]Résumé Eingang'!O22</f>
        <v>-2.6</v>
      </c>
      <c r="AC23" s="25">
        <f>+'[1]Résumé Eingang'!P22</f>
        <v>0.4</v>
      </c>
      <c r="AD23" s="25">
        <f>+'[1]Résumé Eingang'!Q22</f>
        <v>0.3</v>
      </c>
      <c r="AE23" s="25">
        <f t="shared" si="3"/>
        <v>-1.4300000000000002</v>
      </c>
      <c r="AG23" s="25">
        <f t="shared" si="4"/>
        <v>-3</v>
      </c>
    </row>
    <row r="24" spans="1:33" ht="15" customHeight="1" x14ac:dyDescent="0.2">
      <c r="A24" s="6" t="s">
        <v>29</v>
      </c>
      <c r="B24" s="7"/>
      <c r="C24" s="7">
        <v>4.5999999999999996</v>
      </c>
      <c r="D24" s="7">
        <v>3.6</v>
      </c>
      <c r="E24" s="7">
        <v>4.7</v>
      </c>
      <c r="F24" s="7">
        <v>4.5999999999999996</v>
      </c>
      <c r="G24" s="7">
        <v>4.7</v>
      </c>
      <c r="H24" s="7">
        <v>3.5</v>
      </c>
      <c r="I24" s="7">
        <v>3.8</v>
      </c>
      <c r="J24" s="7">
        <v>3.2</v>
      </c>
      <c r="K24" s="7">
        <v>2.2000000000000002</v>
      </c>
      <c r="L24" s="7">
        <v>1.4</v>
      </c>
      <c r="M24" s="7">
        <v>1.4</v>
      </c>
      <c r="N24" s="7">
        <v>1</v>
      </c>
      <c r="O24" s="8">
        <v>0.1</v>
      </c>
      <c r="P24" s="8">
        <v>-0.1</v>
      </c>
      <c r="Q24" s="8">
        <v>-0.6</v>
      </c>
      <c r="R24" s="8">
        <v>-0.5</v>
      </c>
      <c r="S24" s="8">
        <v>-0.8</v>
      </c>
      <c r="T24" s="8">
        <v>-1.2</v>
      </c>
      <c r="U24" s="8">
        <v>-1.4</v>
      </c>
      <c r="V24" s="8">
        <v>-1.2</v>
      </c>
      <c r="W24" s="8">
        <v>-1.6</v>
      </c>
      <c r="X24" s="8">
        <v>-2.1</v>
      </c>
      <c r="Y24" s="8">
        <v>-3.2</v>
      </c>
      <c r="Z24" s="8">
        <v>-2.4</v>
      </c>
      <c r="AA24" s="8">
        <f>+'[1]Résumé Eingang'!N23</f>
        <v>-2.7</v>
      </c>
      <c r="AB24" s="8">
        <f>+'[1]Résumé Eingang'!O23</f>
        <v>-3.2</v>
      </c>
      <c r="AC24" s="8">
        <f>+'[1]Résumé Eingang'!P23</f>
        <v>-5.6</v>
      </c>
      <c r="AD24" s="8">
        <f>+'[1]Résumé Eingang'!Q23</f>
        <v>-3.3</v>
      </c>
      <c r="AE24" s="8">
        <f t="shared" si="3"/>
        <v>0.31785714285714295</v>
      </c>
      <c r="AG24" s="8">
        <f t="shared" si="4"/>
        <v>0.59999999999999964</v>
      </c>
    </row>
    <row r="25" spans="1:33" ht="15" customHeight="1" x14ac:dyDescent="0.2">
      <c r="A25" s="24" t="s">
        <v>30</v>
      </c>
      <c r="B25" s="25">
        <v>1.9</v>
      </c>
      <c r="C25" s="25">
        <v>2.4</v>
      </c>
      <c r="D25" s="25">
        <v>3.1</v>
      </c>
      <c r="E25" s="25">
        <v>2.2999999999999998</v>
      </c>
      <c r="F25" s="25">
        <v>2.2999999999999998</v>
      </c>
      <c r="G25" s="25">
        <v>1.7</v>
      </c>
      <c r="H25" s="25">
        <v>1.5</v>
      </c>
      <c r="I25" s="25">
        <v>1.7</v>
      </c>
      <c r="J25" s="25">
        <v>1.8</v>
      </c>
      <c r="K25" s="25">
        <v>1.4</v>
      </c>
      <c r="L25" s="25">
        <v>0.8</v>
      </c>
      <c r="M25" s="25">
        <v>1.2</v>
      </c>
      <c r="N25" s="25">
        <v>0.2</v>
      </c>
      <c r="O25" s="25">
        <v>0.8</v>
      </c>
      <c r="P25" s="25">
        <v>-0.3</v>
      </c>
      <c r="Q25" s="25">
        <v>0.01</v>
      </c>
      <c r="R25" s="25">
        <v>-0.1</v>
      </c>
      <c r="S25" s="25">
        <v>-0.4</v>
      </c>
      <c r="T25" s="25">
        <v>-0.6</v>
      </c>
      <c r="U25" s="25">
        <v>-0.6</v>
      </c>
      <c r="V25" s="25">
        <v>-1.3</v>
      </c>
      <c r="W25" s="25">
        <v>0.5</v>
      </c>
      <c r="X25" s="25">
        <v>0.4</v>
      </c>
      <c r="Y25" s="25">
        <v>0.3</v>
      </c>
      <c r="Z25" s="25">
        <v>0.3</v>
      </c>
      <c r="AA25" s="25">
        <f>+'[1]Résumé Eingang'!N24</f>
        <v>0.2</v>
      </c>
      <c r="AB25" s="25">
        <f>+'[1]Résumé Eingang'!O24</f>
        <v>0.2</v>
      </c>
      <c r="AC25" s="25">
        <f>+'[1]Résumé Eingang'!P24</f>
        <v>0.3</v>
      </c>
      <c r="AD25" s="25">
        <f>+'[1]Résumé Eingang'!Q24</f>
        <v>0.2</v>
      </c>
      <c r="AE25" s="25">
        <f t="shared" si="3"/>
        <v>0.72535714285714259</v>
      </c>
      <c r="AG25" s="25">
        <f t="shared" si="4"/>
        <v>0</v>
      </c>
    </row>
    <row r="26" spans="1:33" ht="15" customHeight="1" x14ac:dyDescent="0.2">
      <c r="A26" s="6" t="s">
        <v>31</v>
      </c>
      <c r="B26" s="7">
        <v>6.9</v>
      </c>
      <c r="C26" s="7">
        <v>8.4</v>
      </c>
      <c r="D26" s="7">
        <v>7.8</v>
      </c>
      <c r="E26" s="7">
        <v>7.4</v>
      </c>
      <c r="F26" s="7">
        <v>7.5</v>
      </c>
      <c r="G26" s="7">
        <v>7.3</v>
      </c>
      <c r="H26" s="7">
        <v>6.4</v>
      </c>
      <c r="I26" s="7">
        <v>6</v>
      </c>
      <c r="J26" s="7">
        <v>4.7</v>
      </c>
      <c r="K26" s="7">
        <v>5.9</v>
      </c>
      <c r="L26" s="7">
        <v>4.8</v>
      </c>
      <c r="M26" s="7">
        <v>4.7</v>
      </c>
      <c r="N26" s="7">
        <v>4.2</v>
      </c>
      <c r="O26" s="8">
        <v>2.7</v>
      </c>
      <c r="P26" s="8">
        <v>1.89</v>
      </c>
      <c r="Q26" s="8">
        <v>1.6</v>
      </c>
      <c r="R26" s="7" t="s">
        <v>8</v>
      </c>
      <c r="S26" s="8">
        <v>0.1</v>
      </c>
      <c r="T26" s="8">
        <v>0.1</v>
      </c>
      <c r="U26" s="8">
        <v>-0.02</v>
      </c>
      <c r="V26" s="8">
        <v>-0.27</v>
      </c>
      <c r="W26" s="8">
        <v>-0.66</v>
      </c>
      <c r="X26" s="8">
        <v>-0.68</v>
      </c>
      <c r="Y26" s="8">
        <v>-0.21627158703545901</v>
      </c>
      <c r="Z26" s="8">
        <v>-0.33</v>
      </c>
      <c r="AA26" s="8">
        <f>+'[1]Résumé Eingang'!N25</f>
        <v>-0.21</v>
      </c>
      <c r="AB26" s="8">
        <f>+'[1]Résumé Eingang'!O25</f>
        <v>-0.44</v>
      </c>
      <c r="AC26" s="8">
        <f>+'[1]Résumé Eingang'!P25</f>
        <v>-0.77</v>
      </c>
      <c r="AD26" s="8">
        <f>+'[1]Résumé Eingang'!Q25</f>
        <v>-0.46</v>
      </c>
      <c r="AE26" s="8">
        <f t="shared" si="3"/>
        <v>2.8679158671468352</v>
      </c>
      <c r="AG26" s="8">
        <f t="shared" si="4"/>
        <v>0.25</v>
      </c>
    </row>
    <row r="27" spans="1:33" ht="15" customHeight="1" x14ac:dyDescent="0.2">
      <c r="A27" s="24" t="s">
        <v>32</v>
      </c>
      <c r="B27" s="25">
        <v>5.2</v>
      </c>
      <c r="C27" s="25"/>
      <c r="D27" s="25">
        <v>7.7</v>
      </c>
      <c r="E27" s="25">
        <v>7.7</v>
      </c>
      <c r="F27" s="25">
        <v>7.8</v>
      </c>
      <c r="G27" s="25">
        <v>7.7</v>
      </c>
      <c r="H27" s="25">
        <v>7.4</v>
      </c>
      <c r="I27" s="25">
        <v>7.1</v>
      </c>
      <c r="J27" s="25">
        <v>6.5</v>
      </c>
      <c r="K27" s="25">
        <v>6.3</v>
      </c>
      <c r="L27" s="25">
        <v>5.6</v>
      </c>
      <c r="M27" s="25">
        <v>4.7</v>
      </c>
      <c r="N27" s="25">
        <v>4.55</v>
      </c>
      <c r="O27" s="25">
        <v>4.43</v>
      </c>
      <c r="P27" s="25">
        <v>3.98</v>
      </c>
      <c r="Q27" s="25">
        <v>3.57</v>
      </c>
      <c r="R27" s="25">
        <v>3.6</v>
      </c>
      <c r="S27" s="25">
        <v>3.5</v>
      </c>
      <c r="T27" s="25">
        <v>3.2</v>
      </c>
      <c r="U27" s="25">
        <v>3.2</v>
      </c>
      <c r="V27" s="25">
        <v>3</v>
      </c>
      <c r="W27" s="25">
        <v>2.9</v>
      </c>
      <c r="X27" s="25">
        <v>1.9</v>
      </c>
      <c r="Y27" s="25">
        <v>1.8</v>
      </c>
      <c r="Z27" s="25">
        <v>1.6</v>
      </c>
      <c r="AA27" s="25">
        <f>+'[1]Résumé Eingang'!N26</f>
        <v>1.3</v>
      </c>
      <c r="AB27" s="25">
        <f>+'[1]Résumé Eingang'!O26</f>
        <v>1.1000000000000001</v>
      </c>
      <c r="AC27" s="25">
        <f>+'[1]Résumé Eingang'!P26</f>
        <v>0.96664436563234868</v>
      </c>
      <c r="AD27" s="25">
        <f>+'[1]Résumé Eingang'!Q26</f>
        <v>0.90383596664555044</v>
      </c>
      <c r="AE27" s="25">
        <f t="shared" si="3"/>
        <v>4.222240012306588</v>
      </c>
      <c r="AG27" s="25">
        <f t="shared" si="4"/>
        <v>0.39616403335444961</v>
      </c>
    </row>
    <row r="28" spans="1:33" ht="15" customHeight="1" x14ac:dyDescent="0.2">
      <c r="A28" s="6" t="s">
        <v>33</v>
      </c>
      <c r="B28" s="7">
        <v>10</v>
      </c>
      <c r="C28" s="7">
        <v>1.3</v>
      </c>
      <c r="D28" s="7"/>
      <c r="E28" s="7">
        <v>2.6</v>
      </c>
      <c r="F28" s="7">
        <v>2.2999999999999998</v>
      </c>
      <c r="G28" s="7">
        <v>3</v>
      </c>
      <c r="H28" s="7">
        <v>3.9</v>
      </c>
      <c r="I28" s="7">
        <v>1.7</v>
      </c>
      <c r="J28" s="7">
        <v>1.2</v>
      </c>
      <c r="K28" s="7">
        <v>0.5</v>
      </c>
      <c r="L28" s="7">
        <v>1.1000000000000001</v>
      </c>
      <c r="M28" s="7">
        <v>-0.3</v>
      </c>
      <c r="N28" s="7">
        <v>0.5</v>
      </c>
      <c r="O28" s="8">
        <v>0.8</v>
      </c>
      <c r="P28" s="8">
        <v>0.1</v>
      </c>
      <c r="Q28" s="8">
        <v>0.1</v>
      </c>
      <c r="R28" s="8">
        <v>-1.3</v>
      </c>
      <c r="S28" s="8">
        <v>-0.5</v>
      </c>
      <c r="T28" s="8">
        <v>-0.64</v>
      </c>
      <c r="U28" s="8">
        <v>-0.8</v>
      </c>
      <c r="V28" s="8">
        <v>-1.61</v>
      </c>
      <c r="W28" s="8">
        <v>-0.63</v>
      </c>
      <c r="X28" s="8">
        <v>-1.03</v>
      </c>
      <c r="Y28" s="8">
        <v>-0.33999999999999997</v>
      </c>
      <c r="Z28" s="8">
        <v>-9.0909090909090662E-3</v>
      </c>
      <c r="AA28" s="8">
        <f>+'[1]Résumé Eingang'!N27</f>
        <v>0.1</v>
      </c>
      <c r="AB28" s="8">
        <f>+'[1]Résumé Eingang'!O27</f>
        <v>0.15</v>
      </c>
      <c r="AC28" s="8">
        <f>+'[1]Résumé Eingang'!P27</f>
        <v>0</v>
      </c>
      <c r="AD28" s="8">
        <f>+'[1]Résumé Eingang'!Q27</f>
        <v>-0.2</v>
      </c>
      <c r="AE28" s="8">
        <f t="shared" si="3"/>
        <v>0.44410774410774423</v>
      </c>
      <c r="AG28" s="8">
        <f t="shared" si="4"/>
        <v>0.30000000000000004</v>
      </c>
    </row>
    <row r="29" spans="1:33" ht="15" customHeight="1" x14ac:dyDescent="0.2">
      <c r="A29" s="24" t="s">
        <v>34</v>
      </c>
      <c r="B29" s="25">
        <v>-1.6</v>
      </c>
      <c r="C29" s="25">
        <v>-0.9</v>
      </c>
      <c r="D29" s="25">
        <v>-0.5</v>
      </c>
      <c r="E29" s="25">
        <v>-0.4</v>
      </c>
      <c r="F29" s="25">
        <v>0.1</v>
      </c>
      <c r="G29" s="25">
        <v>5.5</v>
      </c>
      <c r="H29" s="25">
        <v>4.9000000000000004</v>
      </c>
      <c r="I29" s="25">
        <v>3</v>
      </c>
      <c r="J29" s="25">
        <v>2.4</v>
      </c>
      <c r="K29" s="25">
        <v>-0.7</v>
      </c>
      <c r="L29" s="25">
        <v>-0.3</v>
      </c>
      <c r="M29" s="25">
        <v>0.2</v>
      </c>
      <c r="N29" s="25">
        <v>0.01</v>
      </c>
      <c r="O29" s="25">
        <v>-0.5</v>
      </c>
      <c r="P29" s="25">
        <v>0.41</v>
      </c>
      <c r="Q29" s="25">
        <v>-0.32</v>
      </c>
      <c r="R29" s="25">
        <v>0.06</v>
      </c>
      <c r="S29" s="25">
        <v>-0.7</v>
      </c>
      <c r="T29" s="25">
        <v>-2.2999999999999998</v>
      </c>
      <c r="U29" s="25">
        <v>-1</v>
      </c>
      <c r="V29" s="25">
        <v>-0.8</v>
      </c>
      <c r="W29" s="25">
        <v>-0.8</v>
      </c>
      <c r="X29" s="25">
        <v>-0.6</v>
      </c>
      <c r="Y29" s="25">
        <v>-0.9</v>
      </c>
      <c r="Z29" s="25">
        <v>-1.4</v>
      </c>
      <c r="AA29" s="25">
        <f>+'[1]Résumé Eingang'!N28</f>
        <v>-1.3</v>
      </c>
      <c r="AB29" s="25">
        <f>+'[1]Résumé Eingang'!O28</f>
        <v>-1.9</v>
      </c>
      <c r="AC29" s="25">
        <f>+'[1]Résumé Eingang'!P28</f>
        <v>-1.9</v>
      </c>
      <c r="AD29" s="25">
        <f>+'[1]Résumé Eingang'!Q28</f>
        <v>0.6</v>
      </c>
      <c r="AE29" s="25">
        <f t="shared" si="3"/>
        <v>-1.4285714285713863E-3</v>
      </c>
      <c r="AG29" s="25">
        <f t="shared" si="4"/>
        <v>-1.9</v>
      </c>
    </row>
    <row r="30" spans="1:33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G30" s="3">
        <f t="shared" si="4"/>
        <v>0</v>
      </c>
    </row>
    <row r="31" spans="1:33" ht="15" customHeight="1" x14ac:dyDescent="0.2">
      <c r="A31" s="23" t="s">
        <v>35</v>
      </c>
      <c r="B31" s="15">
        <f>MIN(B$4:B$29)</f>
        <v>-1.6</v>
      </c>
      <c r="C31" s="15">
        <f>MIN(C$4:C$29)</f>
        <v>-0.9</v>
      </c>
      <c r="D31" s="15">
        <f>MIN(D$4:D$29)</f>
        <v>-0.6</v>
      </c>
      <c r="E31" s="15">
        <f t="shared" ref="E31:K31" si="5">MIN(E$4:E$29)</f>
        <v>-0.6</v>
      </c>
      <c r="F31" s="15">
        <f t="shared" si="5"/>
        <v>0.1</v>
      </c>
      <c r="G31" s="15">
        <f t="shared" si="5"/>
        <v>0.2</v>
      </c>
      <c r="H31" s="15">
        <f t="shared" si="5"/>
        <v>0</v>
      </c>
      <c r="I31" s="15">
        <f t="shared" si="5"/>
        <v>0.1</v>
      </c>
      <c r="J31" s="15">
        <f t="shared" si="5"/>
        <v>-0.3</v>
      </c>
      <c r="K31" s="15">
        <f t="shared" si="5"/>
        <v>-3.7</v>
      </c>
      <c r="L31" s="15">
        <f t="shared" ref="L31:AE31" si="6">MIN(L$4:L$29)</f>
        <v>-0.6</v>
      </c>
      <c r="M31" s="15">
        <f t="shared" si="6"/>
        <v>-1.5</v>
      </c>
      <c r="N31" s="15">
        <f t="shared" si="6"/>
        <v>-2</v>
      </c>
      <c r="O31" s="15">
        <f t="shared" si="6"/>
        <v>-3.2</v>
      </c>
      <c r="P31" s="15">
        <f t="shared" si="6"/>
        <v>-1.64</v>
      </c>
      <c r="Q31" s="15">
        <f t="shared" si="6"/>
        <v>-2.4</v>
      </c>
      <c r="R31" s="15">
        <f t="shared" si="6"/>
        <v>-2.5</v>
      </c>
      <c r="S31" s="15">
        <f t="shared" si="6"/>
        <v>-4.4000000000000004</v>
      </c>
      <c r="T31" s="15">
        <f t="shared" si="6"/>
        <v>-3.9</v>
      </c>
      <c r="U31" s="15">
        <f t="shared" si="6"/>
        <v>-2.9</v>
      </c>
      <c r="V31" s="15">
        <f t="shared" si="6"/>
        <v>-3.98</v>
      </c>
      <c r="W31" s="15">
        <f t="shared" si="6"/>
        <v>-6.2822713295982213</v>
      </c>
      <c r="X31" s="15">
        <f t="shared" si="6"/>
        <v>-7.8</v>
      </c>
      <c r="Y31" s="15">
        <f t="shared" si="6"/>
        <v>-7.3</v>
      </c>
      <c r="Z31" s="15">
        <f t="shared" si="6"/>
        <v>-9</v>
      </c>
      <c r="AA31" s="15">
        <f t="shared" si="6"/>
        <v>-9.6</v>
      </c>
      <c r="AB31" s="15">
        <f t="shared" si="6"/>
        <v>-6.8</v>
      </c>
      <c r="AC31" s="15">
        <f t="shared" si="6"/>
        <v>-6.9</v>
      </c>
      <c r="AD31" s="15">
        <f t="shared" si="6"/>
        <v>-8.3000000000000007</v>
      </c>
      <c r="AE31" s="15">
        <f t="shared" si="6"/>
        <v>-2.5428571428571431</v>
      </c>
      <c r="AG31" s="15">
        <f t="shared" si="4"/>
        <v>-1.2999999999999989</v>
      </c>
    </row>
    <row r="32" spans="1:33" ht="15" customHeight="1" x14ac:dyDescent="0.2">
      <c r="A32" s="14" t="s">
        <v>82</v>
      </c>
      <c r="B32" s="12">
        <f>MEDIAN(B$4:B$29)</f>
        <v>2.8499999999999996</v>
      </c>
      <c r="C32" s="12">
        <f>MEDIAN(C$4:C$29)</f>
        <v>3.1</v>
      </c>
      <c r="D32" s="12">
        <f>MEDIAN(D$4:D$29)</f>
        <v>3.55</v>
      </c>
      <c r="E32" s="12">
        <f t="shared" ref="E32:K32" si="7">MEDIAN(E$4:E$29)</f>
        <v>3</v>
      </c>
      <c r="F32" s="12">
        <f t="shared" si="7"/>
        <v>3.3</v>
      </c>
      <c r="G32" s="12">
        <f t="shared" si="7"/>
        <v>3.2</v>
      </c>
      <c r="H32" s="12">
        <f t="shared" si="7"/>
        <v>3.2</v>
      </c>
      <c r="I32" s="12">
        <f t="shared" si="7"/>
        <v>2.8499999999999996</v>
      </c>
      <c r="J32" s="12">
        <f t="shared" si="7"/>
        <v>2.5</v>
      </c>
      <c r="K32" s="12">
        <f t="shared" si="7"/>
        <v>2.2000000000000002</v>
      </c>
      <c r="L32" s="12">
        <f t="shared" ref="L32:AE32" si="8">MEDIAN(L$4:L$29)</f>
        <v>1.6</v>
      </c>
      <c r="M32" s="12">
        <f t="shared" si="8"/>
        <v>1.25</v>
      </c>
      <c r="N32" s="12">
        <f t="shared" si="8"/>
        <v>0.9</v>
      </c>
      <c r="O32" s="12">
        <f t="shared" si="8"/>
        <v>0.85000000000000009</v>
      </c>
      <c r="P32" s="12">
        <f t="shared" si="8"/>
        <v>0.35499999999999998</v>
      </c>
      <c r="Q32" s="12">
        <f t="shared" si="8"/>
        <v>5.5000000000000007E-2</v>
      </c>
      <c r="R32" s="12">
        <f t="shared" si="8"/>
        <v>-0.1</v>
      </c>
      <c r="S32" s="12">
        <f t="shared" si="8"/>
        <v>-0.45</v>
      </c>
      <c r="T32" s="12">
        <f t="shared" si="8"/>
        <v>-0.43</v>
      </c>
      <c r="U32" s="12">
        <f t="shared" si="8"/>
        <v>-0.6</v>
      </c>
      <c r="V32" s="12">
        <f t="shared" si="8"/>
        <v>-0.8</v>
      </c>
      <c r="W32" s="12">
        <f t="shared" si="8"/>
        <v>-0.63</v>
      </c>
      <c r="X32" s="12">
        <f t="shared" si="8"/>
        <v>-0.7</v>
      </c>
      <c r="Y32" s="12">
        <f t="shared" si="8"/>
        <v>-0.56000000000000005</v>
      </c>
      <c r="Z32" s="12">
        <f t="shared" si="8"/>
        <v>-0.26500000000000001</v>
      </c>
      <c r="AA32" s="12">
        <f t="shared" si="8"/>
        <v>0.15000000000000002</v>
      </c>
      <c r="AB32" s="12">
        <f t="shared" si="8"/>
        <v>7.4999999999999997E-2</v>
      </c>
      <c r="AC32" s="12">
        <f t="shared" si="8"/>
        <v>0.2</v>
      </c>
      <c r="AD32" s="12">
        <f t="shared" si="8"/>
        <v>0.2</v>
      </c>
      <c r="AE32" s="12">
        <f t="shared" si="8"/>
        <v>0.59413359788359776</v>
      </c>
      <c r="AG32" s="12">
        <f t="shared" si="4"/>
        <v>-4.9999999999999989E-2</v>
      </c>
    </row>
    <row r="33" spans="1:33" ht="15" customHeight="1" x14ac:dyDescent="0.2">
      <c r="A33" s="23" t="s">
        <v>36</v>
      </c>
      <c r="B33" s="15">
        <f>MAX(B$4:B$29)</f>
        <v>10</v>
      </c>
      <c r="C33" s="15">
        <f>MAX(C$4:C$29)</f>
        <v>9</v>
      </c>
      <c r="D33" s="15">
        <f>MAX(D$4:D$29)</f>
        <v>9.6</v>
      </c>
      <c r="E33" s="15">
        <f t="shared" ref="E33:K33" si="9">MAX(E$4:E$29)</f>
        <v>8.8000000000000007</v>
      </c>
      <c r="F33" s="15">
        <f t="shared" si="9"/>
        <v>9</v>
      </c>
      <c r="G33" s="15">
        <f t="shared" si="9"/>
        <v>8.8000000000000007</v>
      </c>
      <c r="H33" s="15">
        <f t="shared" si="9"/>
        <v>9.1999999999999993</v>
      </c>
      <c r="I33" s="15">
        <f t="shared" si="9"/>
        <v>8.3000000000000007</v>
      </c>
      <c r="J33" s="15">
        <f t="shared" si="9"/>
        <v>7.5</v>
      </c>
      <c r="K33" s="15">
        <f t="shared" si="9"/>
        <v>7</v>
      </c>
      <c r="L33" s="15">
        <f t="shared" ref="L33:AE33" si="10">MAX(L$4:L$29)</f>
        <v>7.3</v>
      </c>
      <c r="M33" s="15">
        <f t="shared" si="10"/>
        <v>6.5</v>
      </c>
      <c r="N33" s="15">
        <f t="shared" si="10"/>
        <v>6.1</v>
      </c>
      <c r="O33" s="15">
        <f t="shared" si="10"/>
        <v>5.7</v>
      </c>
      <c r="P33" s="15">
        <f t="shared" si="10"/>
        <v>6</v>
      </c>
      <c r="Q33" s="15">
        <f t="shared" si="10"/>
        <v>6.3</v>
      </c>
      <c r="R33" s="15">
        <f t="shared" si="10"/>
        <v>5</v>
      </c>
      <c r="S33" s="15">
        <f t="shared" si="10"/>
        <v>4.4000000000000004</v>
      </c>
      <c r="T33" s="15">
        <f t="shared" si="10"/>
        <v>4.87</v>
      </c>
      <c r="U33" s="15">
        <f t="shared" si="10"/>
        <v>4.32</v>
      </c>
      <c r="V33" s="15">
        <f t="shared" si="10"/>
        <v>4.0999999999999996</v>
      </c>
      <c r="W33" s="15">
        <f t="shared" si="10"/>
        <v>3.8</v>
      </c>
      <c r="X33" s="15">
        <f t="shared" si="10"/>
        <v>3.24</v>
      </c>
      <c r="Y33" s="15">
        <f t="shared" si="10"/>
        <v>2.89</v>
      </c>
      <c r="Z33" s="15">
        <f t="shared" si="10"/>
        <v>2.61</v>
      </c>
      <c r="AA33" s="15">
        <f t="shared" si="10"/>
        <v>2.5</v>
      </c>
      <c r="AB33" s="15">
        <f t="shared" si="10"/>
        <v>2.2000000000000002</v>
      </c>
      <c r="AC33" s="15">
        <f t="shared" si="10"/>
        <v>1.9</v>
      </c>
      <c r="AD33" s="15">
        <f t="shared" si="10"/>
        <v>1.64</v>
      </c>
      <c r="AE33" s="15">
        <f t="shared" si="10"/>
        <v>5.6549999999999994</v>
      </c>
      <c r="AG33" s="15">
        <f t="shared" si="4"/>
        <v>0.8600000000000001</v>
      </c>
    </row>
    <row r="34" spans="1:33" ht="15" customHeight="1" x14ac:dyDescent="0.2">
      <c r="A34" s="14" t="s">
        <v>83</v>
      </c>
      <c r="B34" s="10">
        <f>AVERAGE(B4:B29)</f>
        <v>3.5</v>
      </c>
      <c r="C34" s="10">
        <f>AVERAGE(C4:C29)</f>
        <v>3.5647058823529414</v>
      </c>
      <c r="D34" s="10">
        <f>AVERAGE(D4:D29)</f>
        <v>3.7722222222222226</v>
      </c>
      <c r="E34" s="10">
        <f t="shared" ref="E34:K34" si="11">AVERAGE(E4:E29)</f>
        <v>3.2380952380952372</v>
      </c>
      <c r="F34" s="10">
        <f t="shared" si="11"/>
        <v>3.5649999999999991</v>
      </c>
      <c r="G34" s="10">
        <f t="shared" si="11"/>
        <v>3.6318181818181823</v>
      </c>
      <c r="H34" s="10">
        <f t="shared" si="11"/>
        <v>3.3608695652173917</v>
      </c>
      <c r="I34" s="10">
        <f t="shared" si="11"/>
        <v>3</v>
      </c>
      <c r="J34" s="10">
        <f t="shared" si="11"/>
        <v>2.7652173913043483</v>
      </c>
      <c r="K34" s="10">
        <f t="shared" si="11"/>
        <v>2.2159999999999997</v>
      </c>
      <c r="L34" s="10">
        <f t="shared" ref="L34:Q34" si="12">AVERAGE(L4:L29)</f>
        <v>2.134615384615385</v>
      </c>
      <c r="M34" s="10">
        <f t="shared" si="12"/>
        <v>1.6461538461538465</v>
      </c>
      <c r="N34" s="10">
        <f t="shared" si="12"/>
        <v>1.1909756695728226</v>
      </c>
      <c r="O34" s="12">
        <f t="shared" si="12"/>
        <v>0.92988732123700713</v>
      </c>
      <c r="P34" s="12">
        <f t="shared" si="12"/>
        <v>0.72039873157176126</v>
      </c>
      <c r="Q34" s="12">
        <f t="shared" si="12"/>
        <v>0.34600303587857323</v>
      </c>
      <c r="R34" s="12">
        <f t="shared" ref="R34:AE34" si="13">AVERAGE(R4:R29)</f>
        <v>8.7037464895366123E-2</v>
      </c>
      <c r="S34" s="12">
        <f t="shared" si="13"/>
        <v>-0.11656137641886699</v>
      </c>
      <c r="T34" s="12">
        <f t="shared" si="13"/>
        <v>-0.35399999999999993</v>
      </c>
      <c r="U34" s="12">
        <f t="shared" si="13"/>
        <v>-0.43264063597186991</v>
      </c>
      <c r="V34" s="12">
        <f t="shared" si="13"/>
        <v>-0.5078406359718699</v>
      </c>
      <c r="W34" s="12">
        <f t="shared" si="13"/>
        <v>-0.71849085318392891</v>
      </c>
      <c r="X34" s="12">
        <f t="shared" ref="X34:Y34" si="14">AVERAGE(X4:X29)</f>
        <v>-0.9598290809496689</v>
      </c>
      <c r="Y34" s="12">
        <f t="shared" si="14"/>
        <v>-0.8290508634814181</v>
      </c>
      <c r="Z34" s="12">
        <f t="shared" ref="Z34:AA34" si="15">AVERAGE(Z4:Z29)</f>
        <v>-0.75458041958041933</v>
      </c>
      <c r="AA34" s="12">
        <f t="shared" si="15"/>
        <v>-0.58692307692307688</v>
      </c>
      <c r="AB34" s="12">
        <f t="shared" ref="AB34:AC34" si="16">AVERAGE(AB4:AB29)</f>
        <v>-0.65620568818166147</v>
      </c>
      <c r="AC34" s="12">
        <f t="shared" si="16"/>
        <v>-0.40817795638272036</v>
      </c>
      <c r="AD34" s="12">
        <f t="shared" ref="AD34" si="17">AVERAGE(AD4:AD29)</f>
        <v>-0.14152211022859346</v>
      </c>
      <c r="AE34" s="12">
        <f t="shared" si="13"/>
        <v>0.90383377557085232</v>
      </c>
      <c r="AG34" s="12">
        <f t="shared" si="4"/>
        <v>-0.44540096669448342</v>
      </c>
    </row>
    <row r="35" spans="1:33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G35" s="20">
        <f t="shared" si="4"/>
        <v>0</v>
      </c>
    </row>
    <row r="36" spans="1:33" ht="15" customHeight="1" x14ac:dyDescent="0.2">
      <c r="A36" s="39" t="s">
        <v>13</v>
      </c>
      <c r="B36" s="41">
        <f>IF($A$36="","",VLOOKUP($A$36,$A$4:B29,(B2-1989)))</f>
        <v>0</v>
      </c>
      <c r="C36" s="45">
        <f>IF($A$36="","",VLOOKUP($A$36,$A$4:C29,(B2-1988)))</f>
        <v>1.1000000000000001</v>
      </c>
      <c r="D36" s="45">
        <f>IF($A$36="","",VLOOKUP($A$36,$A$4:D29,(C2-1988)))</f>
        <v>1</v>
      </c>
      <c r="E36" s="45">
        <f>IF($A$36="","",VLOOKUP($A$36,$A$4:E29,(D2-1988)))</f>
        <v>-0.6</v>
      </c>
      <c r="F36" s="45">
        <f>IF($A$36="","",VLOOKUP($A$36,$A$4:F29,(E2-1988)))</f>
        <v>0.3</v>
      </c>
      <c r="G36" s="45">
        <f>IF($A$36="","",VLOOKUP($A$36,$A$4:G29,(F2-1988)))</f>
        <v>0.7</v>
      </c>
      <c r="H36" s="45">
        <f>IF($A$36="","",VLOOKUP($A$36,$A$4:H29,(G2-1988)))</f>
        <v>1.5</v>
      </c>
      <c r="I36" s="45">
        <f>IF($A$36="","",VLOOKUP($A$36,$A$4:I29,(H2-1988)))</f>
        <v>1.7</v>
      </c>
      <c r="J36" s="45">
        <f>IF($A$36="","",VLOOKUP($A$36,$A$4:J29,(I2-1988)))</f>
        <v>1.1000000000000001</v>
      </c>
      <c r="K36" s="45">
        <f>IF($A$36="","",VLOOKUP($A$36,$A$4:K29,(J2-1988)))</f>
        <v>0.7</v>
      </c>
      <c r="L36" s="45">
        <f>IF($A$36="","",VLOOKUP($A$36,$A$4:L29,(K2-1988)))</f>
        <v>0.1</v>
      </c>
      <c r="M36" s="45">
        <f>IF($A$36="","",VLOOKUP($A$36,$A$4:M29,(L2-1988)))</f>
        <v>-0.9</v>
      </c>
      <c r="N36" s="45">
        <f>IF($A$36="","",VLOOKUP($A$36,$A$4:N29,(M2-1988)))</f>
        <v>-0.9</v>
      </c>
      <c r="O36" s="45">
        <f>IF($A$36="","",VLOOKUP($A$36,$A$4:O29,(N2-1988)))</f>
        <v>-0.9</v>
      </c>
      <c r="P36" s="45">
        <f>IF($A$36="","",VLOOKUP($A$36,$A$4:P29,(O2-1988)))</f>
        <v>-1</v>
      </c>
      <c r="Q36" s="45">
        <f>IF($A$36="","",VLOOKUP($A$36,$A$4:Q29,(P2-1988)))</f>
        <v>-2</v>
      </c>
      <c r="R36" s="45">
        <f>IF($A$36="","",VLOOKUP($A$36,$A$4:R29,(Q2-1988)))</f>
        <v>-2.5</v>
      </c>
      <c r="S36" s="45">
        <f>IF($A$36="","",VLOOKUP($A$36,$A$4:S29,(R2-1988)))</f>
        <v>-4.4000000000000004</v>
      </c>
      <c r="T36" s="45">
        <f>IF($A$36="","",VLOOKUP($A$36,$A$4:T29,(S2-1988)))</f>
        <v>-3.9</v>
      </c>
      <c r="U36" s="45">
        <f>IF($A$36="","",VLOOKUP($A$36,$A$4:U29,(T2-1988)))</f>
        <v>-2.6</v>
      </c>
      <c r="V36" s="45">
        <f>IF($A$36="","",VLOOKUP($A$36,$A$4:V29,(U2-1988)))</f>
        <v>-1.8</v>
      </c>
      <c r="W36" s="45">
        <f>IF($A$36="","",VLOOKUP($A$36,$A$4:W29,(V2-1988)))</f>
        <v>-2.2000000000000002</v>
      </c>
      <c r="X36" s="45">
        <f>IF($A$36="","",VLOOKUP($A$36,$A$4:X29,(W2-1988)))</f>
        <v>-7.8</v>
      </c>
      <c r="Y36" s="45">
        <f>IF($A$36="","",VLOOKUP($A$36,$A$4:Y29,(X2-1988)))</f>
        <v>-7.3</v>
      </c>
      <c r="Z36" s="45">
        <f>IF($A$36="","",VLOOKUP($A$36,$A$4:Z29,(Y2-1988)))</f>
        <v>-9</v>
      </c>
      <c r="AA36" s="45">
        <f>IF($A$36="","",VLOOKUP($A$36,$A$4:AA29,(Z2-1988)))</f>
        <v>-9.6</v>
      </c>
      <c r="AB36" s="45">
        <f>IF($A$36="","",VLOOKUP($A$36,$A$4:AB29,(AA2-1988)))</f>
        <v>-6.8</v>
      </c>
      <c r="AC36" s="45">
        <f>IF($A$36="","",VLOOKUP($A$36,$A$4:AC29,(AB2-1988)))</f>
        <v>-6.9</v>
      </c>
      <c r="AD36" s="45">
        <f>IF($A$36="","",VLOOKUP($A$36,$A$4:AD29,(AC2-1988)))</f>
        <v>-8.3000000000000007</v>
      </c>
      <c r="AE36" s="45">
        <f>IF($A$36="","",VLOOKUP($A$36,$A$4:AE29,(V2-1988)))</f>
        <v>-2.2000000000000002</v>
      </c>
      <c r="AG36" s="45">
        <f t="shared" si="4"/>
        <v>-1.2999999999999989</v>
      </c>
    </row>
    <row r="37" spans="1:33" ht="15" customHeight="1" x14ac:dyDescent="0.2"/>
    <row r="38" spans="1:33" ht="15" customHeight="1" x14ac:dyDescent="0.2">
      <c r="A38" s="3" t="s">
        <v>44</v>
      </c>
    </row>
    <row r="39" spans="1:33" ht="15" customHeight="1" x14ac:dyDescent="0.2">
      <c r="T39" s="3">
        <f>COUNTIF(T4:T29,"&lt;0")</f>
        <v>16</v>
      </c>
      <c r="U39" s="3">
        <f>COUNTIF(U4:U29,"&lt;0")</f>
        <v>19</v>
      </c>
      <c r="V39" s="3">
        <f>COUNTIF(V4:V29,"&lt;0")</f>
        <v>16</v>
      </c>
      <c r="W39" s="3">
        <f t="shared" ref="W39:Z39" si="18">COUNTIF(W4:W29,"&lt;0")</f>
        <v>16</v>
      </c>
      <c r="X39" s="3">
        <f t="shared" si="18"/>
        <v>16</v>
      </c>
      <c r="Y39" s="3">
        <f t="shared" si="18"/>
        <v>15</v>
      </c>
      <c r="Z39" s="3">
        <f t="shared" si="18"/>
        <v>15</v>
      </c>
      <c r="AA39" s="3">
        <f t="shared" ref="AA39:AB39" si="19">COUNTIF(AA4:AA29,"&lt;0")</f>
        <v>11</v>
      </c>
      <c r="AB39" s="3">
        <f t="shared" si="19"/>
        <v>12</v>
      </c>
      <c r="AC39" s="3">
        <f t="shared" ref="AC39:AD39" si="20">COUNTIF(AC4:AC29,"&lt;0")</f>
        <v>9</v>
      </c>
      <c r="AD39" s="3">
        <f t="shared" si="20"/>
        <v>9</v>
      </c>
    </row>
    <row r="40" spans="1:33" ht="15" customHeight="1" x14ac:dyDescent="0.2">
      <c r="A40" s="17" t="s">
        <v>43</v>
      </c>
    </row>
    <row r="41" spans="1:33" ht="22.5" x14ac:dyDescent="0.2">
      <c r="A41" s="37" t="s">
        <v>59</v>
      </c>
      <c r="B41" s="47">
        <f t="shared" ref="B41:F41" si="21">COUNTIF(B4:B29,"&lt;=2")</f>
        <v>7</v>
      </c>
      <c r="C41" s="47">
        <f t="shared" si="21"/>
        <v>5</v>
      </c>
      <c r="D41" s="47">
        <f t="shared" si="21"/>
        <v>6</v>
      </c>
      <c r="E41" s="47">
        <f t="shared" si="21"/>
        <v>6</v>
      </c>
      <c r="F41" s="47">
        <f t="shared" si="21"/>
        <v>5</v>
      </c>
      <c r="G41" s="47">
        <f>COUNTIF(G4:G29,"&lt;=2")</f>
        <v>6</v>
      </c>
      <c r="H41" s="47">
        <f t="shared" ref="H41:AE41" si="22">COUNTIF(H4:H29,"&lt;=2")</f>
        <v>8</v>
      </c>
      <c r="I41" s="47">
        <f t="shared" si="22"/>
        <v>10</v>
      </c>
      <c r="J41" s="47">
        <f t="shared" si="22"/>
        <v>7</v>
      </c>
      <c r="K41" s="47">
        <f t="shared" si="22"/>
        <v>12</v>
      </c>
      <c r="L41" s="47">
        <f t="shared" si="22"/>
        <v>14</v>
      </c>
      <c r="M41" s="47">
        <f t="shared" si="22"/>
        <v>18</v>
      </c>
      <c r="N41" s="47">
        <f t="shared" si="22"/>
        <v>20</v>
      </c>
      <c r="O41" s="47">
        <f t="shared" si="22"/>
        <v>20</v>
      </c>
      <c r="P41" s="47">
        <f t="shared" si="22"/>
        <v>23</v>
      </c>
      <c r="Q41" s="47">
        <f t="shared" si="22"/>
        <v>21</v>
      </c>
      <c r="R41" s="47">
        <f t="shared" si="22"/>
        <v>20</v>
      </c>
      <c r="S41" s="47">
        <f t="shared" si="22"/>
        <v>21</v>
      </c>
      <c r="T41" s="47">
        <f t="shared" si="22"/>
        <v>22</v>
      </c>
      <c r="U41" s="47">
        <f t="shared" si="22"/>
        <v>23</v>
      </c>
      <c r="V41" s="47">
        <f t="shared" si="22"/>
        <v>23</v>
      </c>
      <c r="W41" s="47">
        <f t="shared" si="22"/>
        <v>23</v>
      </c>
      <c r="X41" s="47">
        <f t="shared" si="22"/>
        <v>24</v>
      </c>
      <c r="Y41" s="47">
        <f t="shared" si="22"/>
        <v>24</v>
      </c>
      <c r="Z41" s="47">
        <f t="shared" si="22"/>
        <v>25</v>
      </c>
      <c r="AA41" s="47">
        <f t="shared" ref="AA41:AB41" si="23">COUNTIF(AA4:AA29,"&lt;=2")</f>
        <v>24</v>
      </c>
      <c r="AB41" s="47">
        <f t="shared" si="23"/>
        <v>24</v>
      </c>
      <c r="AC41" s="47">
        <f t="shared" ref="AC41:AD41" si="24">COUNTIF(AC4:AC29,"&lt;=2")</f>
        <v>25</v>
      </c>
      <c r="AD41" s="47">
        <f t="shared" si="24"/>
        <v>26</v>
      </c>
      <c r="AE41" s="47">
        <f t="shared" si="22"/>
        <v>19</v>
      </c>
    </row>
    <row r="42" spans="1:33" ht="22.5" x14ac:dyDescent="0.2">
      <c r="A42" s="37" t="s">
        <v>60</v>
      </c>
      <c r="B42" s="47">
        <f t="shared" ref="B42:F42" si="25">COUNTIFS(B4:B29,"&lt;=5",B4:B29,"&gt;2")</f>
        <v>2</v>
      </c>
      <c r="C42" s="47">
        <f t="shared" si="25"/>
        <v>7</v>
      </c>
      <c r="D42" s="47">
        <f t="shared" si="25"/>
        <v>7</v>
      </c>
      <c r="E42" s="47">
        <f t="shared" si="25"/>
        <v>11</v>
      </c>
      <c r="F42" s="47">
        <f t="shared" si="25"/>
        <v>10</v>
      </c>
      <c r="G42" s="47">
        <f>COUNTIFS(G4:G29,"&lt;=5",G4:G29,"&gt;2")</f>
        <v>11</v>
      </c>
      <c r="H42" s="47">
        <f t="shared" ref="H42:AE42" si="26">COUNTIFS(H4:H29,"&lt;=5",H4:H29,"&gt;2")</f>
        <v>11</v>
      </c>
      <c r="I42" s="47">
        <f t="shared" si="26"/>
        <v>10</v>
      </c>
      <c r="J42" s="47">
        <f t="shared" si="26"/>
        <v>14</v>
      </c>
      <c r="K42" s="47">
        <f t="shared" si="26"/>
        <v>10</v>
      </c>
      <c r="L42" s="47">
        <f t="shared" si="26"/>
        <v>10</v>
      </c>
      <c r="M42" s="47">
        <f t="shared" si="26"/>
        <v>7</v>
      </c>
      <c r="N42" s="47">
        <f t="shared" si="26"/>
        <v>5</v>
      </c>
      <c r="O42" s="47">
        <f t="shared" si="26"/>
        <v>5</v>
      </c>
      <c r="P42" s="47">
        <f t="shared" si="26"/>
        <v>2</v>
      </c>
      <c r="Q42" s="47">
        <f t="shared" si="26"/>
        <v>2</v>
      </c>
      <c r="R42" s="47">
        <f t="shared" si="26"/>
        <v>3</v>
      </c>
      <c r="S42" s="47">
        <f t="shared" si="26"/>
        <v>3</v>
      </c>
      <c r="T42" s="47">
        <f t="shared" si="26"/>
        <v>3</v>
      </c>
      <c r="U42" s="47">
        <f t="shared" si="26"/>
        <v>2</v>
      </c>
      <c r="V42" s="47">
        <f t="shared" si="26"/>
        <v>2</v>
      </c>
      <c r="W42" s="47">
        <f t="shared" si="26"/>
        <v>2</v>
      </c>
      <c r="X42" s="47">
        <f t="shared" si="26"/>
        <v>1</v>
      </c>
      <c r="Y42" s="47">
        <f t="shared" si="26"/>
        <v>1</v>
      </c>
      <c r="Z42" s="47">
        <f t="shared" si="26"/>
        <v>1</v>
      </c>
      <c r="AA42" s="47">
        <f t="shared" ref="AA42:AB42" si="27">COUNTIFS(AA4:AA29,"&lt;=5",AA4:AA29,"&gt;2")</f>
        <v>2</v>
      </c>
      <c r="AB42" s="47">
        <f t="shared" si="27"/>
        <v>2</v>
      </c>
      <c r="AC42" s="47">
        <f t="shared" ref="AC42:AD42" si="28">COUNTIFS(AC4:AC29,"&lt;=5",AC4:AC29,"&gt;2")</f>
        <v>0</v>
      </c>
      <c r="AD42" s="47">
        <f t="shared" si="28"/>
        <v>0</v>
      </c>
      <c r="AE42" s="47">
        <f t="shared" si="26"/>
        <v>6</v>
      </c>
    </row>
    <row r="43" spans="1:33" ht="22.5" x14ac:dyDescent="0.2">
      <c r="A43" s="37" t="s">
        <v>61</v>
      </c>
      <c r="B43" s="47">
        <f t="shared" ref="B43:F43" si="29">COUNTIFS(B4:B29,"&lt;=8",B4:B29,"&gt;5")</f>
        <v>3</v>
      </c>
      <c r="C43" s="47">
        <f t="shared" si="29"/>
        <v>3</v>
      </c>
      <c r="D43" s="47">
        <f t="shared" si="29"/>
        <v>4</v>
      </c>
      <c r="E43" s="47">
        <f t="shared" si="29"/>
        <v>3</v>
      </c>
      <c r="F43" s="47">
        <f t="shared" si="29"/>
        <v>4</v>
      </c>
      <c r="G43" s="47">
        <f>COUNTIFS(G4:G29,"&lt;=8",G4:G29,"&gt;5")</f>
        <v>4</v>
      </c>
      <c r="H43" s="47">
        <f t="shared" ref="H43:AE43" si="30">COUNTIFS(H4:H29,"&lt;=8",H4:H29,"&gt;5")</f>
        <v>3</v>
      </c>
      <c r="I43" s="47">
        <f t="shared" si="30"/>
        <v>3</v>
      </c>
      <c r="J43" s="47">
        <f t="shared" si="30"/>
        <v>2</v>
      </c>
      <c r="K43" s="47">
        <f t="shared" si="30"/>
        <v>3</v>
      </c>
      <c r="L43" s="47">
        <f t="shared" si="30"/>
        <v>2</v>
      </c>
      <c r="M43" s="47">
        <f t="shared" si="30"/>
        <v>1</v>
      </c>
      <c r="N43" s="47">
        <f t="shared" si="30"/>
        <v>1</v>
      </c>
      <c r="O43" s="47">
        <f t="shared" si="30"/>
        <v>1</v>
      </c>
      <c r="P43" s="47">
        <f t="shared" si="30"/>
        <v>1</v>
      </c>
      <c r="Q43" s="47">
        <f t="shared" si="30"/>
        <v>1</v>
      </c>
      <c r="R43" s="47">
        <f t="shared" si="30"/>
        <v>0</v>
      </c>
      <c r="S43" s="47">
        <f t="shared" si="30"/>
        <v>0</v>
      </c>
      <c r="T43" s="47">
        <f t="shared" si="30"/>
        <v>0</v>
      </c>
      <c r="U43" s="47">
        <f t="shared" si="30"/>
        <v>0</v>
      </c>
      <c r="V43" s="47">
        <f t="shared" si="30"/>
        <v>0</v>
      </c>
      <c r="W43" s="47">
        <f t="shared" si="30"/>
        <v>0</v>
      </c>
      <c r="X43" s="47">
        <f t="shared" si="30"/>
        <v>0</v>
      </c>
      <c r="Y43" s="47">
        <f t="shared" si="30"/>
        <v>0</v>
      </c>
      <c r="Z43" s="47">
        <f t="shared" si="30"/>
        <v>0</v>
      </c>
      <c r="AA43" s="47">
        <f t="shared" ref="AA43:AB43" si="31">COUNTIFS(AA4:AA29,"&lt;=8",AA4:AA29,"&gt;5")</f>
        <v>0</v>
      </c>
      <c r="AB43" s="47">
        <f t="shared" si="31"/>
        <v>0</v>
      </c>
      <c r="AC43" s="47">
        <f t="shared" ref="AC43:AD43" si="32">COUNTIFS(AC4:AC29,"&lt;=8",AC4:AC29,"&gt;5")</f>
        <v>0</v>
      </c>
      <c r="AD43" s="47">
        <f t="shared" si="32"/>
        <v>0</v>
      </c>
      <c r="AE43" s="47">
        <f t="shared" si="30"/>
        <v>1</v>
      </c>
    </row>
    <row r="44" spans="1:33" ht="22.5" x14ac:dyDescent="0.2">
      <c r="A44" s="37" t="s">
        <v>62</v>
      </c>
      <c r="B44" s="36">
        <f t="shared" ref="B44:F44" si="33">COUNTIFS(B4:B29,"&gt;8")</f>
        <v>2</v>
      </c>
      <c r="C44" s="36">
        <f t="shared" si="33"/>
        <v>2</v>
      </c>
      <c r="D44" s="36">
        <f t="shared" si="33"/>
        <v>1</v>
      </c>
      <c r="E44" s="36">
        <f t="shared" si="33"/>
        <v>1</v>
      </c>
      <c r="F44" s="36">
        <f t="shared" si="33"/>
        <v>1</v>
      </c>
      <c r="G44" s="36">
        <f>COUNTIFS(G4:G29,"&gt;8")</f>
        <v>1</v>
      </c>
      <c r="H44" s="36">
        <f t="shared" ref="H44:AE44" si="34">COUNTIFS(H4:H29,"&gt;8")</f>
        <v>1</v>
      </c>
      <c r="I44" s="36">
        <f t="shared" si="34"/>
        <v>1</v>
      </c>
      <c r="J44" s="36">
        <f t="shared" si="34"/>
        <v>0</v>
      </c>
      <c r="K44" s="36">
        <f t="shared" si="34"/>
        <v>0</v>
      </c>
      <c r="L44" s="36">
        <f t="shared" si="34"/>
        <v>0</v>
      </c>
      <c r="M44" s="36">
        <f t="shared" si="34"/>
        <v>0</v>
      </c>
      <c r="N44" s="36">
        <f t="shared" si="34"/>
        <v>0</v>
      </c>
      <c r="O44" s="36">
        <f t="shared" si="34"/>
        <v>0</v>
      </c>
      <c r="P44" s="36">
        <f t="shared" si="34"/>
        <v>0</v>
      </c>
      <c r="Q44" s="36">
        <f t="shared" si="34"/>
        <v>0</v>
      </c>
      <c r="R44" s="36">
        <f t="shared" si="34"/>
        <v>0</v>
      </c>
      <c r="S44" s="36">
        <f t="shared" si="34"/>
        <v>0</v>
      </c>
      <c r="T44" s="36">
        <f t="shared" si="34"/>
        <v>0</v>
      </c>
      <c r="U44" s="36">
        <f t="shared" si="34"/>
        <v>0</v>
      </c>
      <c r="V44" s="36">
        <f t="shared" si="34"/>
        <v>0</v>
      </c>
      <c r="W44" s="36">
        <f t="shared" si="34"/>
        <v>0</v>
      </c>
      <c r="X44" s="36">
        <f t="shared" si="34"/>
        <v>0</v>
      </c>
      <c r="Y44" s="36">
        <f t="shared" si="34"/>
        <v>0</v>
      </c>
      <c r="Z44" s="36">
        <f t="shared" si="34"/>
        <v>0</v>
      </c>
      <c r="AA44" s="36">
        <f t="shared" ref="AA44:AB44" si="35">COUNTIFS(AA4:AA29,"&gt;8")</f>
        <v>0</v>
      </c>
      <c r="AB44" s="36">
        <f t="shared" si="35"/>
        <v>0</v>
      </c>
      <c r="AC44" s="36">
        <f t="shared" ref="AC44:AD44" si="36">COUNTIFS(AC4:AC29,"&gt;8")</f>
        <v>0</v>
      </c>
      <c r="AD44" s="36">
        <f t="shared" si="36"/>
        <v>0</v>
      </c>
      <c r="AE44" s="36">
        <f t="shared" si="34"/>
        <v>0</v>
      </c>
    </row>
    <row r="45" spans="1:33" x14ac:dyDescent="0.2">
      <c r="A45" s="3" t="s">
        <v>52</v>
      </c>
      <c r="B45" s="36">
        <f>COUNTIF(B4:B29,"&lt;=0")+COUNTIF(B4:B29,"&gt;0")</f>
        <v>14</v>
      </c>
      <c r="C45" s="36">
        <f t="shared" ref="C45:AE45" si="37">COUNTIF(C4:C29,"&lt;=0")+COUNTIF(C4:C29,"&gt;0")</f>
        <v>17</v>
      </c>
      <c r="D45" s="36">
        <f t="shared" si="37"/>
        <v>18</v>
      </c>
      <c r="E45" s="36">
        <f t="shared" si="37"/>
        <v>21</v>
      </c>
      <c r="F45" s="36">
        <f t="shared" si="37"/>
        <v>20</v>
      </c>
      <c r="G45" s="36">
        <f t="shared" si="37"/>
        <v>22</v>
      </c>
      <c r="H45" s="36">
        <f t="shared" si="37"/>
        <v>23</v>
      </c>
      <c r="I45" s="36">
        <f t="shared" si="37"/>
        <v>24</v>
      </c>
      <c r="J45" s="36">
        <f t="shared" si="37"/>
        <v>23</v>
      </c>
      <c r="K45" s="36">
        <f t="shared" si="37"/>
        <v>25</v>
      </c>
      <c r="L45" s="36">
        <f t="shared" si="37"/>
        <v>26</v>
      </c>
      <c r="M45" s="36">
        <f t="shared" si="37"/>
        <v>26</v>
      </c>
      <c r="N45" s="36">
        <f t="shared" si="37"/>
        <v>26</v>
      </c>
      <c r="O45" s="36">
        <f t="shared" si="37"/>
        <v>26</v>
      </c>
      <c r="P45" s="36">
        <f t="shared" si="37"/>
        <v>26</v>
      </c>
      <c r="Q45" s="36">
        <f t="shared" si="37"/>
        <v>24</v>
      </c>
      <c r="R45" s="36">
        <f t="shared" si="37"/>
        <v>23</v>
      </c>
      <c r="S45" s="36">
        <f t="shared" si="37"/>
        <v>24</v>
      </c>
      <c r="T45" s="36">
        <f>COUNTIF(T4:T29,"&lt;=0")+COUNTIF(T4:T29,"&gt;0")</f>
        <v>25</v>
      </c>
      <c r="U45" s="36">
        <f>COUNTIF(U4:U29,"&lt;=0")+COUNTIF(U4:U29,"&gt;0")</f>
        <v>25</v>
      </c>
      <c r="V45" s="36">
        <f>COUNTIF(V4:V29,"&lt;=0")+COUNTIF(V4:V29,"&gt;0")</f>
        <v>25</v>
      </c>
      <c r="W45" s="36">
        <f t="shared" ref="W45:X45" si="38">COUNTIF(W4:W29,"&lt;=0")+COUNTIF(W4:W29,"&gt;0")</f>
        <v>25</v>
      </c>
      <c r="X45" s="36">
        <f t="shared" si="38"/>
        <v>25</v>
      </c>
      <c r="Y45" s="36">
        <f t="shared" ref="Y45:Z45" si="39">COUNTIF(Y4:Y29,"&lt;=0")+COUNTIF(Y4:Y29,"&gt;0")</f>
        <v>25</v>
      </c>
      <c r="Z45" s="36">
        <f t="shared" si="39"/>
        <v>26</v>
      </c>
      <c r="AA45" s="36">
        <f t="shared" ref="AA45:AB45" si="40">COUNTIF(AA4:AA29,"&lt;=0")+COUNTIF(AA4:AA29,"&gt;0")</f>
        <v>26</v>
      </c>
      <c r="AB45" s="36">
        <f t="shared" si="40"/>
        <v>26</v>
      </c>
      <c r="AC45" s="36">
        <f t="shared" ref="AC45:AD45" si="41">COUNTIF(AC4:AC29,"&lt;=0")+COUNTIF(AC4:AC29,"&gt;0")</f>
        <v>25</v>
      </c>
      <c r="AD45" s="36">
        <f t="shared" si="41"/>
        <v>26</v>
      </c>
      <c r="AE45" s="36">
        <f t="shared" si="37"/>
        <v>26</v>
      </c>
    </row>
    <row r="46" spans="1:33" ht="15" customHeight="1" x14ac:dyDescent="0.2"/>
  </sheetData>
  <autoFilter ref="A3:AE29"/>
  <phoneticPr fontId="4" type="noConversion"/>
  <conditionalFormatting sqref="B45:V45 AE45">
    <cfRule type="cellIs" dxfId="42" priority="7" stopIfTrue="1" operator="notEqual">
      <formula>SUM(B41:B44)</formula>
    </cfRule>
  </conditionalFormatting>
  <conditionalFormatting sqref="C36:U36 AE36">
    <cfRule type="expression" dxfId="41" priority="6">
      <formula>OR(D36&lt;&gt;0,D36=0)</formula>
    </cfRule>
  </conditionalFormatting>
  <conditionalFormatting sqref="V36">
    <cfRule type="expression" dxfId="40" priority="21">
      <formula>OR(AE36&lt;&gt;0,AE36=0)</formula>
    </cfRule>
  </conditionalFormatting>
  <conditionalFormatting sqref="W45">
    <cfRule type="cellIs" dxfId="39" priority="4" stopIfTrue="1" operator="notEqual">
      <formula>SUM(W41:W44)</formula>
    </cfRule>
  </conditionalFormatting>
  <conditionalFormatting sqref="W36">
    <cfRule type="expression" dxfId="38" priority="5">
      <formula>OR(AF36&lt;&gt;0,AF36=0)</formula>
    </cfRule>
  </conditionalFormatting>
  <conditionalFormatting sqref="X45:AD45">
    <cfRule type="cellIs" dxfId="37" priority="2" stopIfTrue="1" operator="notEqual">
      <formula>SUM(X41:X44)</formula>
    </cfRule>
  </conditionalFormatting>
  <conditionalFormatting sqref="X36:AD36">
    <cfRule type="expression" dxfId="36" priority="3">
      <formula>OR(AG36&lt;&gt;0,AG36=0)</formula>
    </cfRule>
  </conditionalFormatting>
  <conditionalFormatting sqref="AG36">
    <cfRule type="expression" dxfId="35" priority="1">
      <formula>OR(AH36&lt;&gt;0,AH36=0)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&amp;CZinsbelastungsanteil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4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"/>
  <sheetViews>
    <sheetView zoomScaleNormal="100" workbookViewId="0">
      <pane ySplit="2" topLeftCell="A36" activePane="bottomLeft" state="frozen"/>
      <selection pane="bottomLeft" activeCell="I38" sqref="I38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31" width="6.7109375" style="3" customWidth="1"/>
    <col min="32" max="32" width="11.42578125" style="3"/>
    <col min="33" max="33" width="8.140625" style="3" bestFit="1" customWidth="1" outlineLevel="1"/>
    <col min="34" max="16384" width="11.42578125" style="3"/>
  </cols>
  <sheetData>
    <row r="1" spans="1:33" ht="15" customHeight="1" x14ac:dyDescent="0.2">
      <c r="A1" s="1" t="s">
        <v>41</v>
      </c>
      <c r="B1" s="31" t="s">
        <v>3</v>
      </c>
      <c r="C1" s="31" t="s">
        <v>3</v>
      </c>
      <c r="D1" s="31" t="s">
        <v>3</v>
      </c>
      <c r="E1" s="31" t="s">
        <v>3</v>
      </c>
      <c r="F1" s="31" t="s">
        <v>3</v>
      </c>
      <c r="G1" s="31" t="s">
        <v>3</v>
      </c>
      <c r="H1" s="31" t="s">
        <v>3</v>
      </c>
      <c r="I1" s="31" t="s">
        <v>3</v>
      </c>
      <c r="J1" s="31" t="s">
        <v>3</v>
      </c>
      <c r="K1" s="31" t="s">
        <v>3</v>
      </c>
      <c r="L1" s="31" t="s">
        <v>3</v>
      </c>
      <c r="M1" s="31" t="s">
        <v>3</v>
      </c>
      <c r="N1" s="31" t="s">
        <v>3</v>
      </c>
      <c r="O1" s="31" t="s">
        <v>3</v>
      </c>
      <c r="P1" s="31" t="s">
        <v>3</v>
      </c>
      <c r="Q1" s="31" t="s">
        <v>3</v>
      </c>
      <c r="R1" s="31" t="s">
        <v>3</v>
      </c>
      <c r="S1" s="31" t="s">
        <v>3</v>
      </c>
      <c r="T1" s="31" t="s">
        <v>3</v>
      </c>
      <c r="U1" s="31" t="s">
        <v>3</v>
      </c>
      <c r="V1" s="31" t="s">
        <v>3</v>
      </c>
      <c r="W1" s="31" t="s">
        <v>3</v>
      </c>
      <c r="X1" s="31" t="s">
        <v>3</v>
      </c>
      <c r="Y1" s="31" t="s">
        <v>3</v>
      </c>
      <c r="Z1" s="31" t="s">
        <v>3</v>
      </c>
      <c r="AA1" s="31" t="s">
        <v>3</v>
      </c>
      <c r="AB1" s="31" t="s">
        <v>3</v>
      </c>
      <c r="AC1" s="31" t="s">
        <v>3</v>
      </c>
      <c r="AD1" s="31" t="s">
        <v>3</v>
      </c>
      <c r="AE1" s="31" t="s">
        <v>3</v>
      </c>
    </row>
    <row r="2" spans="1:33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D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f t="shared" si="2"/>
        <v>2019</v>
      </c>
      <c r="AE2" s="26" t="s">
        <v>88</v>
      </c>
      <c r="AG2" s="48" t="str">
        <f>Selbstfinanzierungsgrad!AG2</f>
        <v>2019-16</v>
      </c>
    </row>
    <row r="3" spans="1:33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3"/>
    </row>
    <row r="4" spans="1:33" ht="15" customHeight="1" x14ac:dyDescent="0.2">
      <c r="A4" s="6" t="s">
        <v>7</v>
      </c>
      <c r="B4" s="7">
        <v>13.3</v>
      </c>
      <c r="C4" s="7">
        <v>14.8</v>
      </c>
      <c r="D4" s="7">
        <v>16</v>
      </c>
      <c r="E4" s="7">
        <v>17.5</v>
      </c>
      <c r="F4" s="7">
        <v>16.7</v>
      </c>
      <c r="G4" s="7">
        <v>15.2</v>
      </c>
      <c r="H4" s="7">
        <v>14.3</v>
      </c>
      <c r="I4" s="7">
        <v>13.2</v>
      </c>
      <c r="J4" s="7">
        <v>12.1</v>
      </c>
      <c r="K4" s="7">
        <v>11.2</v>
      </c>
      <c r="L4" s="7">
        <v>9.5</v>
      </c>
      <c r="M4" s="7">
        <v>10</v>
      </c>
      <c r="N4" s="7">
        <v>9.4</v>
      </c>
      <c r="O4" s="8">
        <v>7.5</v>
      </c>
      <c r="P4" s="8">
        <v>5.4</v>
      </c>
      <c r="Q4" s="8">
        <v>4.8</v>
      </c>
      <c r="R4" s="8">
        <v>7.1</v>
      </c>
      <c r="S4" s="8">
        <v>6.6</v>
      </c>
      <c r="T4" s="8">
        <v>6</v>
      </c>
      <c r="U4" s="8">
        <v>5.6</v>
      </c>
      <c r="V4" s="8">
        <v>4.9000000000000004</v>
      </c>
      <c r="W4" s="8">
        <v>4.2</v>
      </c>
      <c r="X4" s="8">
        <v>3.9</v>
      </c>
      <c r="Y4" s="8">
        <v>7.1</v>
      </c>
      <c r="Z4" s="8">
        <v>7.6</v>
      </c>
      <c r="AA4" s="8">
        <f>+'[1]Résumé Eingang'!S3</f>
        <v>7.9</v>
      </c>
      <c r="AB4" s="8">
        <f>+'[1]Résumé Eingang'!T3</f>
        <v>7.9</v>
      </c>
      <c r="AC4" s="8">
        <f>+'[1]Résumé Eingang'!U3</f>
        <v>8.1999999999999993</v>
      </c>
      <c r="AD4" s="8">
        <f>+'[1]Résumé Eingang'!V3</f>
        <v>8.09</v>
      </c>
      <c r="AE4" s="8">
        <f>AVERAGE(C4:AD4)</f>
        <v>9.381785714285714</v>
      </c>
      <c r="AG4" s="8">
        <f>+AA4-AD4</f>
        <v>-0.1899999999999995</v>
      </c>
    </row>
    <row r="5" spans="1:33" ht="15" customHeight="1" x14ac:dyDescent="0.2">
      <c r="A5" s="24" t="s">
        <v>9</v>
      </c>
      <c r="B5" s="25"/>
      <c r="C5" s="25"/>
      <c r="D5" s="25"/>
      <c r="E5" s="25">
        <v>14.6</v>
      </c>
      <c r="F5" s="25">
        <v>16.399999999999999</v>
      </c>
      <c r="G5" s="25">
        <v>16.899999999999999</v>
      </c>
      <c r="H5" s="25">
        <v>16.8</v>
      </c>
      <c r="I5" s="25">
        <v>15.8</v>
      </c>
      <c r="J5" s="25">
        <v>13.8</v>
      </c>
      <c r="K5" s="25">
        <v>13.7</v>
      </c>
      <c r="L5" s="25">
        <v>13.6</v>
      </c>
      <c r="M5" s="25">
        <v>12.3</v>
      </c>
      <c r="N5" s="25">
        <v>14.6</v>
      </c>
      <c r="O5" s="25">
        <v>14.9</v>
      </c>
      <c r="P5" s="25">
        <v>14.4</v>
      </c>
      <c r="Q5" s="25">
        <v>13.2</v>
      </c>
      <c r="R5" s="25">
        <v>12.5</v>
      </c>
      <c r="S5" s="25">
        <v>12.1</v>
      </c>
      <c r="T5" s="25">
        <v>10.7</v>
      </c>
      <c r="U5" s="25">
        <v>11.5</v>
      </c>
      <c r="V5" s="25">
        <v>10.7</v>
      </c>
      <c r="W5" s="25">
        <v>9.4</v>
      </c>
      <c r="X5" s="25">
        <v>8.6999999999999993</v>
      </c>
      <c r="Y5" s="25">
        <v>5.2</v>
      </c>
      <c r="Z5" s="25">
        <v>5</v>
      </c>
      <c r="AA5" s="25">
        <f>+'[1]Résumé Eingang'!S4</f>
        <v>4.9000000000000004</v>
      </c>
      <c r="AB5" s="25">
        <f>+'[1]Résumé Eingang'!T4</f>
        <v>4.5999999999999996</v>
      </c>
      <c r="AC5" s="25">
        <f>+'[1]Résumé Eingang'!U4</f>
        <v>4.5</v>
      </c>
      <c r="AD5" s="25">
        <f>+'[1]Résumé Eingang'!V4</f>
        <v>4.5</v>
      </c>
      <c r="AE5" s="25">
        <f t="shared" ref="AE5:AE29" si="3">AVERAGE(C5:AD5)</f>
        <v>11.357692307692306</v>
      </c>
      <c r="AG5" s="25">
        <f t="shared" ref="AG5:AG36" si="4">+AA5-AD5</f>
        <v>0.40000000000000036</v>
      </c>
    </row>
    <row r="6" spans="1:33" ht="15" customHeight="1" x14ac:dyDescent="0.2">
      <c r="A6" s="6" t="s">
        <v>11</v>
      </c>
      <c r="B6" s="7"/>
      <c r="C6" s="7">
        <v>20.7</v>
      </c>
      <c r="D6" s="7">
        <v>18.3</v>
      </c>
      <c r="E6" s="7">
        <v>23</v>
      </c>
      <c r="F6" s="7">
        <v>23.9</v>
      </c>
      <c r="G6" s="7">
        <v>20.6</v>
      </c>
      <c r="H6" s="7">
        <v>15.5</v>
      </c>
      <c r="I6" s="7">
        <v>10.7</v>
      </c>
      <c r="J6" s="7">
        <v>10.8</v>
      </c>
      <c r="K6" s="7">
        <v>22.1</v>
      </c>
      <c r="L6" s="7">
        <v>13.8</v>
      </c>
      <c r="M6" s="7">
        <v>17.3</v>
      </c>
      <c r="N6" s="7">
        <v>16.2</v>
      </c>
      <c r="O6" s="8">
        <v>15.9</v>
      </c>
      <c r="P6" s="8">
        <v>15.1</v>
      </c>
      <c r="Q6" s="7" t="s">
        <v>8</v>
      </c>
      <c r="R6" s="8" t="s">
        <v>8</v>
      </c>
      <c r="S6" s="8" t="s">
        <v>8</v>
      </c>
      <c r="T6" s="8" t="s">
        <v>8</v>
      </c>
      <c r="U6" s="8" t="s">
        <v>8</v>
      </c>
      <c r="V6" s="8" t="s">
        <v>8</v>
      </c>
      <c r="W6" s="8" t="s">
        <v>8</v>
      </c>
      <c r="X6" s="8" t="s">
        <v>8</v>
      </c>
      <c r="Y6" s="8" t="s">
        <v>8</v>
      </c>
      <c r="Z6" s="8">
        <v>1.02</v>
      </c>
      <c r="AA6" s="8">
        <f>+'[1]Résumé Eingang'!S5</f>
        <v>2.4</v>
      </c>
      <c r="AB6" s="8">
        <f>+'[1]Résumé Eingang'!T5</f>
        <v>2.2599999999999998</v>
      </c>
      <c r="AC6" s="8">
        <f>+'[1]Résumé Eingang'!U5</f>
        <v>3.23</v>
      </c>
      <c r="AD6" s="8">
        <f>+'[1]Résumé Eingang'!V5</f>
        <v>3.26</v>
      </c>
      <c r="AE6" s="8">
        <f t="shared" si="3"/>
        <v>13.477368421052631</v>
      </c>
      <c r="AG6" s="8">
        <f t="shared" si="4"/>
        <v>-0.85999999999999988</v>
      </c>
    </row>
    <row r="7" spans="1:33" ht="15" customHeight="1" x14ac:dyDescent="0.2">
      <c r="A7" s="24" t="s">
        <v>12</v>
      </c>
      <c r="B7" s="25"/>
      <c r="C7" s="25">
        <v>5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5</v>
      </c>
      <c r="J7" s="25">
        <v>5</v>
      </c>
      <c r="K7" s="25">
        <v>2</v>
      </c>
      <c r="L7" s="25">
        <v>4.9000000000000004</v>
      </c>
      <c r="M7" s="25">
        <v>5.6</v>
      </c>
      <c r="N7" s="25">
        <v>5.7867770407541652</v>
      </c>
      <c r="O7" s="25">
        <v>5.2366326084402788</v>
      </c>
      <c r="P7" s="25">
        <v>4.0530192654956165</v>
      </c>
      <c r="Q7" s="25">
        <v>4.007237083857591</v>
      </c>
      <c r="R7" s="25">
        <v>4.4330961629960175</v>
      </c>
      <c r="S7" s="25">
        <v>3.7359045409770468</v>
      </c>
      <c r="T7" s="25">
        <v>3.3</v>
      </c>
      <c r="U7" s="25">
        <v>2.6848071339171509</v>
      </c>
      <c r="V7" s="25">
        <v>2.6848071339171509</v>
      </c>
      <c r="W7" s="25">
        <v>-1.9585672131626382</v>
      </c>
      <c r="X7" s="25">
        <v>1.3447509401317708</v>
      </c>
      <c r="Y7" s="25">
        <v>4.5999999999999996</v>
      </c>
      <c r="Z7" s="25">
        <v>4.4000000000000004</v>
      </c>
      <c r="AA7" s="25">
        <f>+'[1]Résumé Eingang'!S6</f>
        <v>4.4000000000000004</v>
      </c>
      <c r="AB7" s="25">
        <f>+'[1]Résumé Eingang'!T6</f>
        <v>4.4000000000000004</v>
      </c>
      <c r="AC7" s="25">
        <f>+'[1]Résumé Eingang'!U6</f>
        <v>4.2</v>
      </c>
      <c r="AD7" s="25">
        <f>+'[1]Résumé Eingang'!V6</f>
        <v>4.2447235167390618</v>
      </c>
      <c r="AE7" s="25">
        <f t="shared" si="3"/>
        <v>4.2518995790736867</v>
      </c>
      <c r="AG7" s="25">
        <f t="shared" si="4"/>
        <v>0.15527648326093857</v>
      </c>
    </row>
    <row r="8" spans="1:33" ht="15" customHeight="1" x14ac:dyDescent="0.2">
      <c r="A8" s="6" t="s">
        <v>13</v>
      </c>
      <c r="B8" s="7">
        <v>5</v>
      </c>
      <c r="C8" s="7">
        <v>5.2</v>
      </c>
      <c r="D8" s="7">
        <v>3.8</v>
      </c>
      <c r="E8" s="7">
        <v>1.9</v>
      </c>
      <c r="F8" s="7">
        <v>2.7</v>
      </c>
      <c r="G8" s="7">
        <v>3.8</v>
      </c>
      <c r="H8" s="7">
        <v>5.4</v>
      </c>
      <c r="I8" s="7">
        <v>7.3</v>
      </c>
      <c r="J8" s="7">
        <v>8.4</v>
      </c>
      <c r="K8" s="7">
        <v>6.7</v>
      </c>
      <c r="L8" s="7">
        <v>7.1</v>
      </c>
      <c r="M8" s="7">
        <v>6.2</v>
      </c>
      <c r="N8" s="7">
        <v>6.5</v>
      </c>
      <c r="O8" s="8">
        <v>6.5</v>
      </c>
      <c r="P8" s="8">
        <v>10.3</v>
      </c>
      <c r="Q8" s="8">
        <v>4.9000000000000004</v>
      </c>
      <c r="R8" s="8">
        <v>2.9</v>
      </c>
      <c r="S8" s="8">
        <v>0.8</v>
      </c>
      <c r="T8" s="8">
        <v>0.4</v>
      </c>
      <c r="U8" s="8">
        <v>1.7</v>
      </c>
      <c r="V8" s="8">
        <v>1.9</v>
      </c>
      <c r="W8" s="8">
        <v>1</v>
      </c>
      <c r="X8" s="8">
        <v>-3.3</v>
      </c>
      <c r="Y8" s="8">
        <v>-2.8</v>
      </c>
      <c r="Z8" s="8">
        <v>-4.5</v>
      </c>
      <c r="AA8" s="8">
        <f>+'[1]Résumé Eingang'!S7</f>
        <v>-5.4</v>
      </c>
      <c r="AB8" s="8">
        <f>+'[1]Résumé Eingang'!T7</f>
        <v>-2.4</v>
      </c>
      <c r="AC8" s="8">
        <f>+'[1]Résumé Eingang'!U7</f>
        <v>-2.2999999999999998</v>
      </c>
      <c r="AD8" s="8">
        <f>+'[1]Résumé Eingang'!V7</f>
        <v>-4.4000000000000004</v>
      </c>
      <c r="AE8" s="8">
        <f t="shared" si="3"/>
        <v>2.5107142857142866</v>
      </c>
      <c r="AG8" s="8">
        <f t="shared" si="4"/>
        <v>-1</v>
      </c>
    </row>
    <row r="9" spans="1:33" ht="15" customHeight="1" x14ac:dyDescent="0.2">
      <c r="A9" s="24" t="s">
        <v>14</v>
      </c>
      <c r="B9" s="25">
        <v>8</v>
      </c>
      <c r="C9" s="25">
        <v>7.8</v>
      </c>
      <c r="D9" s="25">
        <v>7.3</v>
      </c>
      <c r="E9" s="25">
        <v>6.7</v>
      </c>
      <c r="F9" s="25">
        <v>6.3</v>
      </c>
      <c r="G9" s="25">
        <v>5.6</v>
      </c>
      <c r="H9" s="25">
        <v>6.5</v>
      </c>
      <c r="I9" s="25">
        <v>6.3</v>
      </c>
      <c r="J9" s="25">
        <v>6.2</v>
      </c>
      <c r="K9" s="25">
        <v>6.3</v>
      </c>
      <c r="L9" s="25">
        <v>8.3000000000000007</v>
      </c>
      <c r="M9" s="25">
        <v>7.8</v>
      </c>
      <c r="N9" s="25">
        <v>7</v>
      </c>
      <c r="O9" s="25">
        <v>7</v>
      </c>
      <c r="P9" s="25">
        <v>6.1</v>
      </c>
      <c r="Q9" s="25">
        <v>5.5</v>
      </c>
      <c r="R9" s="25">
        <v>6.5</v>
      </c>
      <c r="S9" s="25">
        <v>5.5</v>
      </c>
      <c r="T9" s="25">
        <v>6.25</v>
      </c>
      <c r="U9" s="25">
        <v>7.04</v>
      </c>
      <c r="V9" s="25">
        <v>5.8</v>
      </c>
      <c r="W9" s="25">
        <v>5.3</v>
      </c>
      <c r="X9" s="25">
        <v>5.0999999999999996</v>
      </c>
      <c r="Y9" s="25">
        <v>5.9</v>
      </c>
      <c r="Z9" s="25">
        <v>5.2</v>
      </c>
      <c r="AA9" s="25">
        <f>+'[1]Résumé Eingang'!S8</f>
        <v>4.8</v>
      </c>
      <c r="AB9" s="25">
        <f>+'[1]Résumé Eingang'!T8</f>
        <v>4.8</v>
      </c>
      <c r="AC9" s="25">
        <f>+'[1]Résumé Eingang'!U8</f>
        <v>4.8</v>
      </c>
      <c r="AD9" s="25">
        <f>+'[1]Résumé Eingang'!V8</f>
        <v>5.0999999999999996</v>
      </c>
      <c r="AE9" s="25">
        <f t="shared" si="3"/>
        <v>6.1710714285714294</v>
      </c>
      <c r="AG9" s="25">
        <f t="shared" si="4"/>
        <v>-0.29999999999999982</v>
      </c>
    </row>
    <row r="10" spans="1:33" ht="15" customHeight="1" x14ac:dyDescent="0.2">
      <c r="A10" s="6" t="s">
        <v>15</v>
      </c>
      <c r="B10" s="7"/>
      <c r="C10" s="7"/>
      <c r="D10" s="7"/>
      <c r="E10" s="7"/>
      <c r="F10" s="7"/>
      <c r="G10" s="7">
        <v>6</v>
      </c>
      <c r="H10" s="7">
        <v>6.2</v>
      </c>
      <c r="I10" s="7">
        <v>5.8</v>
      </c>
      <c r="J10" s="7">
        <v>7.2</v>
      </c>
      <c r="K10" s="7">
        <v>6.6</v>
      </c>
      <c r="L10" s="7">
        <v>8.8000000000000007</v>
      </c>
      <c r="M10" s="7">
        <v>8.4</v>
      </c>
      <c r="N10" s="7">
        <v>7.6</v>
      </c>
      <c r="O10" s="8">
        <v>7.3</v>
      </c>
      <c r="P10" s="8">
        <v>7.47</v>
      </c>
      <c r="Q10" s="8">
        <v>7.3</v>
      </c>
      <c r="R10" s="8">
        <v>7.5</v>
      </c>
      <c r="S10" s="8">
        <v>7.25</v>
      </c>
      <c r="T10" s="8">
        <v>6.9</v>
      </c>
      <c r="U10" s="8">
        <v>6.6</v>
      </c>
      <c r="V10" s="8">
        <v>6.14</v>
      </c>
      <c r="W10" s="8">
        <v>5.9</v>
      </c>
      <c r="X10" s="8">
        <v>5.69</v>
      </c>
      <c r="Y10" s="8">
        <v>5.73</v>
      </c>
      <c r="Z10" s="8">
        <v>5.4</v>
      </c>
      <c r="AA10" s="8">
        <f>+'[1]Résumé Eingang'!S9</f>
        <v>5.4</v>
      </c>
      <c r="AB10" s="8">
        <f>+'[1]Résumé Eingang'!T9</f>
        <v>5</v>
      </c>
      <c r="AC10" s="8">
        <f>+'[1]Résumé Eingang'!U9</f>
        <v>4.84</v>
      </c>
      <c r="AD10" s="8">
        <f>+'[1]Résumé Eingang'!V9</f>
        <v>4.8</v>
      </c>
      <c r="AE10" s="8">
        <f t="shared" si="3"/>
        <v>6.4925000000000006</v>
      </c>
      <c r="AG10" s="8">
        <f t="shared" si="4"/>
        <v>0.60000000000000053</v>
      </c>
    </row>
    <row r="11" spans="1:33" ht="15" customHeight="1" x14ac:dyDescent="0.2">
      <c r="A11" s="24" t="s">
        <v>16</v>
      </c>
      <c r="B11" s="25">
        <v>11.7</v>
      </c>
      <c r="C11" s="25">
        <v>11.8</v>
      </c>
      <c r="D11" s="25">
        <v>12.3</v>
      </c>
      <c r="E11" s="25">
        <v>14.4</v>
      </c>
      <c r="F11" s="25">
        <v>16.100000000000001</v>
      </c>
      <c r="G11" s="25">
        <v>18</v>
      </c>
      <c r="H11" s="25">
        <v>15.8</v>
      </c>
      <c r="I11" s="25">
        <v>16.3</v>
      </c>
      <c r="J11" s="25">
        <v>15.7</v>
      </c>
      <c r="K11" s="25">
        <v>14.3</v>
      </c>
      <c r="L11" s="25">
        <v>15.1</v>
      </c>
      <c r="M11" s="25">
        <v>14.1</v>
      </c>
      <c r="N11" s="25">
        <v>11.1</v>
      </c>
      <c r="O11" s="25">
        <v>10.3</v>
      </c>
      <c r="P11" s="25">
        <v>10.7</v>
      </c>
      <c r="Q11" s="25">
        <v>9.4</v>
      </c>
      <c r="R11" s="25">
        <v>8.6999999999999993</v>
      </c>
      <c r="S11" s="25">
        <v>7.8</v>
      </c>
      <c r="T11" s="25">
        <v>8.3000000000000007</v>
      </c>
      <c r="U11" s="25">
        <v>8.1</v>
      </c>
      <c r="V11" s="25">
        <v>9.3000000000000007</v>
      </c>
      <c r="W11" s="25">
        <v>8.3000000000000007</v>
      </c>
      <c r="X11" s="25">
        <v>7.8</v>
      </c>
      <c r="Y11" s="25">
        <v>7.6</v>
      </c>
      <c r="Z11" s="25">
        <v>8.8000000000000007</v>
      </c>
      <c r="AA11" s="25">
        <f>+'[1]Résumé Eingang'!S10</f>
        <v>7.5</v>
      </c>
      <c r="AB11" s="25">
        <f>+'[1]Résumé Eingang'!T10</f>
        <v>9.6</v>
      </c>
      <c r="AC11" s="25">
        <f>+'[1]Résumé Eingang'!U10</f>
        <v>10</v>
      </c>
      <c r="AD11" s="25">
        <f>+'[1]Résumé Eingang'!V10</f>
        <v>10.3</v>
      </c>
      <c r="AE11" s="25">
        <f t="shared" si="3"/>
        <v>11.339285714285717</v>
      </c>
      <c r="AG11" s="25">
        <f t="shared" si="4"/>
        <v>-2.8000000000000007</v>
      </c>
    </row>
    <row r="12" spans="1:33" ht="15" customHeight="1" x14ac:dyDescent="0.2">
      <c r="A12" s="6" t="s">
        <v>17</v>
      </c>
      <c r="B12" s="7"/>
      <c r="C12" s="7"/>
      <c r="D12" s="7"/>
      <c r="E12" s="7"/>
      <c r="F12" s="7"/>
      <c r="G12" s="7"/>
      <c r="H12" s="7">
        <v>6</v>
      </c>
      <c r="I12" s="7">
        <v>5.4</v>
      </c>
      <c r="J12" s="7"/>
      <c r="K12" s="7">
        <v>7.7</v>
      </c>
      <c r="L12" s="7">
        <v>8.4</v>
      </c>
      <c r="M12" s="7">
        <v>9.9</v>
      </c>
      <c r="N12" s="7">
        <v>6</v>
      </c>
      <c r="O12" s="8">
        <v>6.9</v>
      </c>
      <c r="P12" s="8">
        <v>6.8</v>
      </c>
      <c r="Q12" s="8">
        <v>7</v>
      </c>
      <c r="R12" s="8">
        <v>6.1</v>
      </c>
      <c r="S12" s="8">
        <v>7.6</v>
      </c>
      <c r="T12" s="8">
        <v>7.4</v>
      </c>
      <c r="U12" s="8">
        <v>6</v>
      </c>
      <c r="V12" s="8">
        <v>13.4</v>
      </c>
      <c r="W12" s="8">
        <v>11.8</v>
      </c>
      <c r="X12" s="8">
        <v>10.8</v>
      </c>
      <c r="Y12" s="8">
        <v>9</v>
      </c>
      <c r="Z12" s="8">
        <v>9.3000000000000007</v>
      </c>
      <c r="AA12" s="8">
        <f>+'[1]Résumé Eingang'!S11</f>
        <v>7.6</v>
      </c>
      <c r="AB12" s="8">
        <f>+'[1]Résumé Eingang'!T11</f>
        <v>9</v>
      </c>
      <c r="AC12" s="8">
        <f>+'[1]Résumé Eingang'!U11</f>
        <v>7.9</v>
      </c>
      <c r="AD12" s="8">
        <f>+'[1]Résumé Eingang'!V11</f>
        <v>8.1</v>
      </c>
      <c r="AE12" s="8">
        <f t="shared" si="3"/>
        <v>8.0954545454545457</v>
      </c>
      <c r="AG12" s="8">
        <f t="shared" si="4"/>
        <v>-0.5</v>
      </c>
    </row>
    <row r="13" spans="1:33" ht="15" customHeight="1" x14ac:dyDescent="0.2">
      <c r="A13" s="24" t="s">
        <v>18</v>
      </c>
      <c r="B13" s="25"/>
      <c r="C13" s="25"/>
      <c r="D13" s="25"/>
      <c r="E13" s="25">
        <v>10.6</v>
      </c>
      <c r="F13" s="25">
        <v>10.6</v>
      </c>
      <c r="G13" s="25">
        <v>10.1</v>
      </c>
      <c r="H13" s="25">
        <v>11.3</v>
      </c>
      <c r="I13" s="25">
        <v>10.7</v>
      </c>
      <c r="J13" s="25">
        <v>10.5</v>
      </c>
      <c r="K13" s="25">
        <v>10.6</v>
      </c>
      <c r="L13" s="25">
        <v>10.4</v>
      </c>
      <c r="M13" s="25">
        <v>9.6</v>
      </c>
      <c r="N13" s="25">
        <v>9</v>
      </c>
      <c r="O13" s="25">
        <v>8.8000000000000007</v>
      </c>
      <c r="P13" s="25">
        <v>7.9</v>
      </c>
      <c r="Q13" s="25">
        <v>7.6</v>
      </c>
      <c r="R13" s="25">
        <v>7.22</v>
      </c>
      <c r="S13" s="25">
        <v>6.85</v>
      </c>
      <c r="T13" s="25">
        <v>6.22</v>
      </c>
      <c r="U13" s="25">
        <v>6.4</v>
      </c>
      <c r="V13" s="25">
        <v>6.2</v>
      </c>
      <c r="W13" s="25">
        <v>5.8</v>
      </c>
      <c r="X13" s="25">
        <v>5.8</v>
      </c>
      <c r="Y13" s="25">
        <v>6.26</v>
      </c>
      <c r="Z13" s="25">
        <v>9.16</v>
      </c>
      <c r="AA13" s="25">
        <f>+'[1]Résumé Eingang'!S12</f>
        <v>9.93</v>
      </c>
      <c r="AB13" s="25">
        <f>+'[1]Résumé Eingang'!T12</f>
        <v>9.25</v>
      </c>
      <c r="AC13" s="25">
        <f>+'[1]Résumé Eingang'!U12</f>
        <v>10.52</v>
      </c>
      <c r="AD13" s="25">
        <f>+'[1]Résumé Eingang'!V12</f>
        <v>9.92</v>
      </c>
      <c r="AE13" s="25">
        <f t="shared" si="3"/>
        <v>8.7396153846153837</v>
      </c>
      <c r="AG13" s="25">
        <f t="shared" si="4"/>
        <v>9.9999999999997868E-3</v>
      </c>
    </row>
    <row r="14" spans="1:33" ht="15" customHeight="1" x14ac:dyDescent="0.2">
      <c r="A14" s="6" t="s">
        <v>19</v>
      </c>
      <c r="B14" s="7">
        <v>18.7</v>
      </c>
      <c r="C14" s="7">
        <v>19.7</v>
      </c>
      <c r="D14" s="7">
        <v>20.399999999999999</v>
      </c>
      <c r="E14" s="7">
        <v>20.2</v>
      </c>
      <c r="F14" s="7">
        <v>14.8</v>
      </c>
      <c r="G14" s="7"/>
      <c r="H14" s="7">
        <v>15.3</v>
      </c>
      <c r="I14" s="7">
        <v>15.3</v>
      </c>
      <c r="J14" s="7">
        <v>14.5</v>
      </c>
      <c r="K14" s="7">
        <v>13.7</v>
      </c>
      <c r="L14" s="7">
        <v>14.6</v>
      </c>
      <c r="M14" s="7">
        <v>13.6</v>
      </c>
      <c r="N14" s="7">
        <v>13.1</v>
      </c>
      <c r="O14" s="8">
        <v>13</v>
      </c>
      <c r="P14" s="8">
        <v>15.1</v>
      </c>
      <c r="Q14" s="8">
        <v>38.9</v>
      </c>
      <c r="R14" s="8">
        <v>15.3</v>
      </c>
      <c r="S14" s="8">
        <v>12.7</v>
      </c>
      <c r="T14" s="8">
        <v>12.04</v>
      </c>
      <c r="U14" s="8">
        <v>11.51</v>
      </c>
      <c r="V14" s="8">
        <v>11.23</v>
      </c>
      <c r="W14" s="8">
        <v>10.52</v>
      </c>
      <c r="X14" s="8">
        <v>10.41</v>
      </c>
      <c r="Y14" s="8">
        <v>9.5299999999999994</v>
      </c>
      <c r="Z14" s="8">
        <v>8.1999999999999993</v>
      </c>
      <c r="AA14" s="8">
        <f>+'[1]Résumé Eingang'!S13</f>
        <v>8.0299999999999994</v>
      </c>
      <c r="AB14" s="8">
        <f>+'[1]Résumé Eingang'!T13</f>
        <v>8.6999999999999993</v>
      </c>
      <c r="AC14" s="8">
        <f>+'[1]Résumé Eingang'!U13</f>
        <v>5.57</v>
      </c>
      <c r="AD14" s="8">
        <f>+'[1]Résumé Eingang'!V13</f>
        <v>6.24</v>
      </c>
      <c r="AE14" s="8">
        <f t="shared" si="3"/>
        <v>13.784444444444441</v>
      </c>
      <c r="AG14" s="8">
        <f t="shared" si="4"/>
        <v>1.7899999999999991</v>
      </c>
    </row>
    <row r="15" spans="1:33" ht="15" customHeight="1" x14ac:dyDescent="0.2">
      <c r="A15" s="24" t="s">
        <v>20</v>
      </c>
      <c r="B15" s="25"/>
      <c r="C15" s="25">
        <v>8.4</v>
      </c>
      <c r="D15" s="25">
        <v>9</v>
      </c>
      <c r="E15" s="25">
        <v>7.6</v>
      </c>
      <c r="F15" s="25">
        <v>6.9</v>
      </c>
      <c r="G15" s="25">
        <v>7.4</v>
      </c>
      <c r="H15" s="25">
        <v>6.6</v>
      </c>
      <c r="I15" s="25">
        <v>6.6</v>
      </c>
      <c r="J15" s="25">
        <v>6.2</v>
      </c>
      <c r="K15" s="25">
        <v>5.7</v>
      </c>
      <c r="L15" s="25">
        <v>6.4</v>
      </c>
      <c r="M15" s="25">
        <v>6.4</v>
      </c>
      <c r="N15" s="25">
        <v>5.7</v>
      </c>
      <c r="O15" s="25">
        <v>5.3</v>
      </c>
      <c r="P15" s="25">
        <v>4.5999999999999996</v>
      </c>
      <c r="Q15" s="25">
        <v>4.24</v>
      </c>
      <c r="R15" s="25">
        <v>3.2</v>
      </c>
      <c r="S15" s="25">
        <v>2.8</v>
      </c>
      <c r="T15" s="25">
        <v>2.64</v>
      </c>
      <c r="U15" s="25">
        <v>2.19</v>
      </c>
      <c r="V15" s="25">
        <v>2.38</v>
      </c>
      <c r="W15" s="25">
        <v>2.31</v>
      </c>
      <c r="X15" s="25">
        <v>1.6</v>
      </c>
      <c r="Y15" s="25">
        <v>1.7</v>
      </c>
      <c r="Z15" s="25">
        <v>1.8</v>
      </c>
      <c r="AA15" s="25">
        <f>+'[1]Résumé Eingang'!S14</f>
        <v>1.76</v>
      </c>
      <c r="AB15" s="25">
        <f>+'[1]Résumé Eingang'!T14</f>
        <v>2.09</v>
      </c>
      <c r="AC15" s="25" t="str">
        <f>+'[1]Résumé Eingang'!U14</f>
        <v>---</v>
      </c>
      <c r="AD15" s="25">
        <f>+'[1]Résumé Eingang'!V14</f>
        <v>6.19</v>
      </c>
      <c r="AE15" s="25">
        <f t="shared" si="3"/>
        <v>4.7296296296296294</v>
      </c>
      <c r="AG15" s="25">
        <f t="shared" si="4"/>
        <v>-4.4300000000000006</v>
      </c>
    </row>
    <row r="16" spans="1:33" ht="15" customHeight="1" x14ac:dyDescent="0.2">
      <c r="A16" s="6" t="s">
        <v>21</v>
      </c>
      <c r="B16" s="7">
        <v>6.1</v>
      </c>
      <c r="C16" s="7">
        <v>7.5</v>
      </c>
      <c r="D16" s="7">
        <v>7.7</v>
      </c>
      <c r="E16" s="7">
        <v>7.2</v>
      </c>
      <c r="F16" s="7">
        <v>8.1999999999999993</v>
      </c>
      <c r="G16" s="7">
        <v>8.1</v>
      </c>
      <c r="H16" s="7">
        <v>8.1</v>
      </c>
      <c r="I16" s="7">
        <v>8</v>
      </c>
      <c r="J16" s="7">
        <v>7.9</v>
      </c>
      <c r="K16" s="7">
        <v>7.1</v>
      </c>
      <c r="L16" s="7">
        <v>7.5</v>
      </c>
      <c r="M16" s="7">
        <v>7.4</v>
      </c>
      <c r="N16" s="7">
        <v>6</v>
      </c>
      <c r="O16" s="8">
        <v>7.1</v>
      </c>
      <c r="P16" s="8">
        <v>7.8</v>
      </c>
      <c r="Q16" s="8">
        <v>8.4</v>
      </c>
      <c r="R16" s="8">
        <v>5.5</v>
      </c>
      <c r="S16" s="8">
        <v>5.0999999999999996</v>
      </c>
      <c r="T16" s="8">
        <v>5.4</v>
      </c>
      <c r="U16" s="8">
        <v>4.9000000000000004</v>
      </c>
      <c r="V16" s="8">
        <v>4.4000000000000004</v>
      </c>
      <c r="W16" s="8">
        <v>3.3</v>
      </c>
      <c r="X16" s="8">
        <v>3.5</v>
      </c>
      <c r="Y16" s="8">
        <v>4</v>
      </c>
      <c r="Z16" s="8">
        <v>4.5</v>
      </c>
      <c r="AA16" s="8">
        <f>+'[1]Résumé Eingang'!S15</f>
        <v>10.5</v>
      </c>
      <c r="AB16" s="8">
        <f>+'[1]Résumé Eingang'!T15</f>
        <v>11.3</v>
      </c>
      <c r="AC16" s="8">
        <f>+'[1]Résumé Eingang'!U15</f>
        <v>11.1</v>
      </c>
      <c r="AD16" s="8">
        <f>+'[1]Résumé Eingang'!V15</f>
        <v>10.6</v>
      </c>
      <c r="AE16" s="8">
        <f t="shared" si="3"/>
        <v>7.0750000000000011</v>
      </c>
      <c r="AG16" s="8">
        <f t="shared" si="4"/>
        <v>-9.9999999999999645E-2</v>
      </c>
    </row>
    <row r="17" spans="1:33" ht="15" customHeight="1" x14ac:dyDescent="0.2">
      <c r="A17" s="24" t="s">
        <v>22</v>
      </c>
      <c r="B17" s="25"/>
      <c r="C17" s="25"/>
      <c r="D17" s="25">
        <v>15.8</v>
      </c>
      <c r="E17" s="25">
        <v>14.1</v>
      </c>
      <c r="F17" s="25"/>
      <c r="G17" s="25"/>
      <c r="H17" s="25"/>
      <c r="I17" s="25"/>
      <c r="J17" s="25"/>
      <c r="K17" s="25"/>
      <c r="L17" s="25">
        <v>9.1999999999999993</v>
      </c>
      <c r="M17" s="25">
        <v>5.7</v>
      </c>
      <c r="N17" s="25">
        <v>4.8</v>
      </c>
      <c r="O17" s="25">
        <v>4.5999999999999996</v>
      </c>
      <c r="P17" s="25">
        <v>4.2</v>
      </c>
      <c r="Q17" s="25">
        <v>4.5599999999999996</v>
      </c>
      <c r="R17" s="25">
        <v>4.07</v>
      </c>
      <c r="S17" s="25">
        <v>5.46</v>
      </c>
      <c r="T17" s="25">
        <v>5.7</v>
      </c>
      <c r="U17" s="25">
        <v>6.7</v>
      </c>
      <c r="V17" s="25">
        <v>6.6</v>
      </c>
      <c r="W17" s="25">
        <v>14.2</v>
      </c>
      <c r="X17" s="25">
        <v>13.1</v>
      </c>
      <c r="Y17" s="25">
        <v>13.5</v>
      </c>
      <c r="Z17" s="25">
        <v>12.3</v>
      </c>
      <c r="AA17" s="25">
        <f>+'[1]Résumé Eingang'!S16</f>
        <v>13.2</v>
      </c>
      <c r="AB17" s="25">
        <f>+'[1]Résumé Eingang'!T16</f>
        <v>12.4</v>
      </c>
      <c r="AC17" s="25">
        <f>+'[1]Résumé Eingang'!U16</f>
        <v>13</v>
      </c>
      <c r="AD17" s="25">
        <f>+'[1]Résumé Eingang'!V16</f>
        <v>12.2</v>
      </c>
      <c r="AE17" s="25">
        <f t="shared" si="3"/>
        <v>9.3042857142857134</v>
      </c>
      <c r="AG17" s="25">
        <f t="shared" si="4"/>
        <v>1</v>
      </c>
    </row>
    <row r="18" spans="1:33" ht="15" customHeight="1" x14ac:dyDescent="0.2">
      <c r="A18" s="6" t="s">
        <v>23</v>
      </c>
      <c r="B18" s="7"/>
      <c r="C18" s="7">
        <v>15</v>
      </c>
      <c r="D18" s="7">
        <v>14</v>
      </c>
      <c r="E18" s="7">
        <v>14.8</v>
      </c>
      <c r="F18" s="7">
        <v>15.7</v>
      </c>
      <c r="G18" s="7">
        <v>14.4</v>
      </c>
      <c r="H18" s="7">
        <v>15.4</v>
      </c>
      <c r="I18" s="7">
        <v>15.4</v>
      </c>
      <c r="J18" s="7">
        <v>15.6</v>
      </c>
      <c r="K18" s="7">
        <v>13.9</v>
      </c>
      <c r="L18" s="7">
        <v>13.5</v>
      </c>
      <c r="M18" s="7">
        <v>13.7</v>
      </c>
      <c r="N18" s="7">
        <v>11.6</v>
      </c>
      <c r="O18" s="8">
        <v>11.6</v>
      </c>
      <c r="P18" s="8">
        <v>11</v>
      </c>
      <c r="Q18" s="8">
        <v>10.4</v>
      </c>
      <c r="R18" s="8">
        <v>9.9</v>
      </c>
      <c r="S18" s="8">
        <v>9.6</v>
      </c>
      <c r="T18" s="8">
        <v>9</v>
      </c>
      <c r="U18" s="8">
        <v>8.77</v>
      </c>
      <c r="V18" s="8">
        <v>9.1</v>
      </c>
      <c r="W18" s="8">
        <v>11.96</v>
      </c>
      <c r="X18" s="8">
        <v>13.8</v>
      </c>
      <c r="Y18" s="8">
        <v>10.7</v>
      </c>
      <c r="Z18" s="8">
        <v>7.2</v>
      </c>
      <c r="AA18" s="8">
        <f>+'[1]Résumé Eingang'!S17</f>
        <v>7.8</v>
      </c>
      <c r="AB18" s="8">
        <f>+'[1]Résumé Eingang'!T17</f>
        <v>6.9</v>
      </c>
      <c r="AC18" s="8">
        <f>+'[1]Résumé Eingang'!U17</f>
        <v>6.5</v>
      </c>
      <c r="AD18" s="8">
        <f>+'[1]Résumé Eingang'!V17</f>
        <v>5.9</v>
      </c>
      <c r="AE18" s="8">
        <f t="shared" si="3"/>
        <v>11.540357142857141</v>
      </c>
      <c r="AG18" s="8">
        <f t="shared" si="4"/>
        <v>1.8999999999999995</v>
      </c>
    </row>
    <row r="19" spans="1:33" ht="15" customHeight="1" x14ac:dyDescent="0.2">
      <c r="A19" s="24" t="s">
        <v>24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>
        <v>9.3000000000000007</v>
      </c>
      <c r="M19" s="25">
        <v>4.4000000000000004</v>
      </c>
      <c r="N19" s="25">
        <v>3.1</v>
      </c>
      <c r="O19" s="25">
        <v>4.3</v>
      </c>
      <c r="P19" s="25">
        <v>3.18</v>
      </c>
      <c r="Q19" s="25">
        <v>2.2999999999999998</v>
      </c>
      <c r="R19" s="25">
        <v>2.7</v>
      </c>
      <c r="S19" s="25">
        <v>3.38</v>
      </c>
      <c r="T19" s="25">
        <v>1.76</v>
      </c>
      <c r="U19" s="25">
        <v>3.68</v>
      </c>
      <c r="V19" s="25">
        <v>1.71</v>
      </c>
      <c r="W19" s="25">
        <v>1.96</v>
      </c>
      <c r="X19" s="25">
        <v>2.79</v>
      </c>
      <c r="Y19" s="25">
        <v>2.48</v>
      </c>
      <c r="Z19" s="25">
        <v>2.7</v>
      </c>
      <c r="AA19" s="25">
        <f>+'[1]Résumé Eingang'!S18</f>
        <v>2.77</v>
      </c>
      <c r="AB19" s="25">
        <f>+'[1]Résumé Eingang'!T18</f>
        <v>2.6978064999917732</v>
      </c>
      <c r="AC19" s="25">
        <f>+'[1]Résumé Eingang'!U18</f>
        <v>3.7446255961274071</v>
      </c>
      <c r="AD19" s="25">
        <f>+'[1]Résumé Eingang'!V18</f>
        <v>5.29</v>
      </c>
      <c r="AE19" s="25">
        <f t="shared" si="3"/>
        <v>3.3811806366378518</v>
      </c>
      <c r="AG19" s="25">
        <f t="shared" si="4"/>
        <v>-2.52</v>
      </c>
    </row>
    <row r="20" spans="1:33" ht="15" customHeight="1" x14ac:dyDescent="0.2">
      <c r="A20" s="6" t="s">
        <v>25</v>
      </c>
      <c r="B20" s="7"/>
      <c r="C20" s="7"/>
      <c r="D20" s="7"/>
      <c r="E20" s="7"/>
      <c r="F20" s="7"/>
      <c r="G20" s="7">
        <v>8</v>
      </c>
      <c r="H20" s="7">
        <v>8.8000000000000007</v>
      </c>
      <c r="I20" s="7">
        <v>8.6999999999999993</v>
      </c>
      <c r="J20" s="7">
        <v>9.5</v>
      </c>
      <c r="K20" s="7">
        <v>8.1999999999999993</v>
      </c>
      <c r="L20" s="7">
        <v>9</v>
      </c>
      <c r="M20" s="7">
        <v>7.9</v>
      </c>
      <c r="N20" s="7">
        <v>8.4</v>
      </c>
      <c r="O20" s="8">
        <v>8.0399999999999991</v>
      </c>
      <c r="P20" s="8">
        <v>7.07</v>
      </c>
      <c r="Q20" s="8">
        <v>5.38</v>
      </c>
      <c r="R20" s="8">
        <v>5.22</v>
      </c>
      <c r="S20" s="8">
        <v>4.5999999999999996</v>
      </c>
      <c r="T20" s="8">
        <v>5.2</v>
      </c>
      <c r="U20" s="8">
        <v>5.73</v>
      </c>
      <c r="V20" s="8">
        <v>6.37</v>
      </c>
      <c r="W20" s="8">
        <v>6.48</v>
      </c>
      <c r="X20" s="8">
        <v>6.4</v>
      </c>
      <c r="Y20" s="8">
        <v>6.51</v>
      </c>
      <c r="Z20" s="8">
        <v>5.74</v>
      </c>
      <c r="AA20" s="8">
        <f>+'[1]Résumé Eingang'!S19</f>
        <v>5.52</v>
      </c>
      <c r="AB20" s="8">
        <f>+'[1]Résumé Eingang'!T19</f>
        <v>5.91</v>
      </c>
      <c r="AC20" s="8">
        <f>+'[1]Résumé Eingang'!U19</f>
        <v>4.6100000000000003</v>
      </c>
      <c r="AD20" s="8">
        <f>+'[1]Résumé Eingang'!V19</f>
        <v>5.73</v>
      </c>
      <c r="AE20" s="8">
        <f t="shared" si="3"/>
        <v>6.7920833333333333</v>
      </c>
      <c r="AG20" s="8">
        <f t="shared" si="4"/>
        <v>-0.21000000000000085</v>
      </c>
    </row>
    <row r="21" spans="1:33" ht="15" customHeight="1" x14ac:dyDescent="0.2">
      <c r="A21" s="24" t="s">
        <v>26</v>
      </c>
      <c r="B21" s="25">
        <v>11</v>
      </c>
      <c r="C21" s="25">
        <v>11.1</v>
      </c>
      <c r="D21" s="25">
        <v>10.7</v>
      </c>
      <c r="E21" s="25">
        <v>10.5</v>
      </c>
      <c r="F21" s="25">
        <v>10.3</v>
      </c>
      <c r="G21" s="25">
        <v>10</v>
      </c>
      <c r="H21" s="25">
        <v>9.1</v>
      </c>
      <c r="I21" s="25">
        <v>8.8000000000000007</v>
      </c>
      <c r="J21" s="25">
        <v>8.1</v>
      </c>
      <c r="K21" s="25">
        <v>6.7</v>
      </c>
      <c r="L21" s="25">
        <v>8.3000000000000007</v>
      </c>
      <c r="M21" s="25">
        <v>7</v>
      </c>
      <c r="N21" s="25">
        <v>6.9</v>
      </c>
      <c r="O21" s="25">
        <v>6</v>
      </c>
      <c r="P21" s="25">
        <v>5.6</v>
      </c>
      <c r="Q21" s="25">
        <v>4.9000000000000004</v>
      </c>
      <c r="R21" s="25">
        <v>4.7</v>
      </c>
      <c r="S21" s="25">
        <v>4.2</v>
      </c>
      <c r="T21" s="25">
        <v>4.5</v>
      </c>
      <c r="U21" s="25">
        <v>4.3</v>
      </c>
      <c r="V21" s="25">
        <v>4</v>
      </c>
      <c r="W21" s="25">
        <v>3.6</v>
      </c>
      <c r="X21" s="25">
        <v>3.7</v>
      </c>
      <c r="Y21" s="25">
        <v>3.5</v>
      </c>
      <c r="Z21" s="25">
        <v>3.5</v>
      </c>
      <c r="AA21" s="25">
        <f>+'[1]Résumé Eingang'!S20</f>
        <v>4.7</v>
      </c>
      <c r="AB21" s="25">
        <f>+'[1]Résumé Eingang'!T20</f>
        <v>4.9000000000000004</v>
      </c>
      <c r="AC21" s="25">
        <f>+'[1]Résumé Eingang'!U20</f>
        <v>4.8</v>
      </c>
      <c r="AD21" s="25">
        <f>+'[1]Résumé Eingang'!V20</f>
        <v>4.88</v>
      </c>
      <c r="AE21" s="25">
        <f t="shared" si="3"/>
        <v>6.4028571428571421</v>
      </c>
      <c r="AG21" s="25">
        <f t="shared" si="4"/>
        <v>-0.17999999999999972</v>
      </c>
    </row>
    <row r="22" spans="1:33" ht="15" customHeight="1" x14ac:dyDescent="0.2">
      <c r="A22" s="6" t="s">
        <v>27</v>
      </c>
      <c r="B22" s="7">
        <v>12.6</v>
      </c>
      <c r="C22" s="7">
        <v>12.7</v>
      </c>
      <c r="D22" s="7">
        <v>13</v>
      </c>
      <c r="E22" s="7">
        <v>12</v>
      </c>
      <c r="F22" s="7">
        <v>12.9</v>
      </c>
      <c r="G22" s="7">
        <v>13.1</v>
      </c>
      <c r="H22" s="7">
        <v>13.1</v>
      </c>
      <c r="I22" s="7">
        <v>12.4</v>
      </c>
      <c r="J22" s="7">
        <v>12.3</v>
      </c>
      <c r="K22" s="7">
        <v>11.9</v>
      </c>
      <c r="L22" s="7">
        <v>11.6</v>
      </c>
      <c r="M22" s="7">
        <v>11.7</v>
      </c>
      <c r="N22" s="7">
        <v>11.6</v>
      </c>
      <c r="O22" s="8">
        <v>11.2</v>
      </c>
      <c r="P22" s="8">
        <v>11.1</v>
      </c>
      <c r="Q22" s="8">
        <v>10</v>
      </c>
      <c r="R22" s="8">
        <v>10.1</v>
      </c>
      <c r="S22" s="8">
        <v>9.1999999999999993</v>
      </c>
      <c r="T22" s="8">
        <v>8.49</v>
      </c>
      <c r="U22" s="8">
        <v>8.1999999999999993</v>
      </c>
      <c r="V22" s="8">
        <v>7.3</v>
      </c>
      <c r="W22" s="8">
        <v>4.8</v>
      </c>
      <c r="X22" s="8">
        <v>6.3</v>
      </c>
      <c r="Y22" s="8">
        <v>6.2</v>
      </c>
      <c r="Z22" s="8">
        <v>5.0999999999999996</v>
      </c>
      <c r="AA22" s="8">
        <f>+'[1]Résumé Eingang'!S21</f>
        <v>4.2</v>
      </c>
      <c r="AB22" s="8">
        <f>+'[1]Résumé Eingang'!T21</f>
        <v>5.17</v>
      </c>
      <c r="AC22" s="8">
        <f>+'[1]Résumé Eingang'!U21</f>
        <v>5.5</v>
      </c>
      <c r="AD22" s="8">
        <f>+'[1]Résumé Eingang'!V21</f>
        <v>3.4</v>
      </c>
      <c r="AE22" s="8">
        <f t="shared" si="3"/>
        <v>9.4485714285714266</v>
      </c>
      <c r="AG22" s="8">
        <f t="shared" si="4"/>
        <v>0.80000000000000027</v>
      </c>
    </row>
    <row r="23" spans="1:33" ht="15" customHeight="1" x14ac:dyDescent="0.2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5">
        <v>10.4</v>
      </c>
      <c r="L23" s="25">
        <v>8</v>
      </c>
      <c r="M23" s="25">
        <v>7.3</v>
      </c>
      <c r="N23" s="25">
        <v>7.2</v>
      </c>
      <c r="O23" s="25">
        <v>7.2</v>
      </c>
      <c r="P23" s="25">
        <v>6.2</v>
      </c>
      <c r="Q23" s="25">
        <v>5.2</v>
      </c>
      <c r="R23" s="25">
        <v>5.7</v>
      </c>
      <c r="S23" s="25">
        <v>5.6</v>
      </c>
      <c r="T23" s="25">
        <v>5.4</v>
      </c>
      <c r="U23" s="25">
        <v>4.9000000000000004</v>
      </c>
      <c r="V23" s="25">
        <v>4.7</v>
      </c>
      <c r="W23" s="25">
        <v>3.2</v>
      </c>
      <c r="X23" s="25">
        <v>3</v>
      </c>
      <c r="Y23" s="25">
        <v>3.3</v>
      </c>
      <c r="Z23" s="25">
        <v>4</v>
      </c>
      <c r="AA23" s="25">
        <f>+'[1]Résumé Eingang'!S22</f>
        <v>3.8</v>
      </c>
      <c r="AB23" s="25">
        <f>+'[1]Résumé Eingang'!T22</f>
        <v>2.5</v>
      </c>
      <c r="AC23" s="25">
        <f>+'[1]Résumé Eingang'!U22</f>
        <v>6.5</v>
      </c>
      <c r="AD23" s="25">
        <f>+'[1]Résumé Eingang'!V22</f>
        <v>6.2</v>
      </c>
      <c r="AE23" s="25">
        <f t="shared" si="3"/>
        <v>5.5150000000000015</v>
      </c>
      <c r="AG23" s="25">
        <f t="shared" si="4"/>
        <v>-2.4000000000000004</v>
      </c>
    </row>
    <row r="24" spans="1:33" ht="15" customHeight="1" x14ac:dyDescent="0.2">
      <c r="A24" s="6" t="s">
        <v>29</v>
      </c>
      <c r="B24" s="7"/>
      <c r="C24" s="7">
        <v>14.6</v>
      </c>
      <c r="D24" s="7">
        <v>13.7</v>
      </c>
      <c r="E24" s="7">
        <v>14.7</v>
      </c>
      <c r="F24" s="7">
        <v>14.5</v>
      </c>
      <c r="G24" s="7">
        <v>15.3</v>
      </c>
      <c r="H24" s="7">
        <v>14.2</v>
      </c>
      <c r="I24" s="7">
        <v>14.6</v>
      </c>
      <c r="J24" s="7">
        <v>13.7</v>
      </c>
      <c r="K24" s="7">
        <v>14.3</v>
      </c>
      <c r="L24" s="7">
        <v>9.4</v>
      </c>
      <c r="M24" s="7">
        <v>9.6</v>
      </c>
      <c r="N24" s="7">
        <v>9.1</v>
      </c>
      <c r="O24" s="8">
        <v>8.5</v>
      </c>
      <c r="P24" s="8">
        <v>8.3000000000000007</v>
      </c>
      <c r="Q24" s="8">
        <v>7.4</v>
      </c>
      <c r="R24" s="8">
        <v>7.4</v>
      </c>
      <c r="S24" s="8">
        <v>7.8</v>
      </c>
      <c r="T24" s="8">
        <v>6.3</v>
      </c>
      <c r="U24" s="8">
        <v>6.7</v>
      </c>
      <c r="V24" s="8">
        <v>6.4</v>
      </c>
      <c r="W24" s="8">
        <v>6.7</v>
      </c>
      <c r="X24" s="8">
        <v>6.3</v>
      </c>
      <c r="Y24" s="8">
        <v>4.9000000000000004</v>
      </c>
      <c r="Z24" s="8">
        <v>5.9</v>
      </c>
      <c r="AA24" s="8">
        <f>+'[1]Résumé Eingang'!S23</f>
        <v>5.8</v>
      </c>
      <c r="AB24" s="8">
        <f>+'[1]Résumé Eingang'!T23</f>
        <v>5.2</v>
      </c>
      <c r="AC24" s="8">
        <f>+'[1]Résumé Eingang'!U23</f>
        <v>2.5</v>
      </c>
      <c r="AD24" s="8">
        <f>+'[1]Résumé Eingang'!V23</f>
        <v>4.5999999999999996</v>
      </c>
      <c r="AE24" s="8">
        <f t="shared" si="3"/>
        <v>9.2285714285714295</v>
      </c>
      <c r="AG24" s="8">
        <f t="shared" si="4"/>
        <v>1.2000000000000002</v>
      </c>
    </row>
    <row r="25" spans="1:33" ht="15" customHeight="1" x14ac:dyDescent="0.2">
      <c r="A25" s="24" t="s">
        <v>30</v>
      </c>
      <c r="B25" s="25">
        <v>9.5</v>
      </c>
      <c r="C25" s="25">
        <v>9.6999999999999993</v>
      </c>
      <c r="D25" s="25">
        <v>9.9</v>
      </c>
      <c r="E25" s="25">
        <v>9.1</v>
      </c>
      <c r="F25" s="25">
        <v>9.6</v>
      </c>
      <c r="G25" s="25">
        <v>8.5</v>
      </c>
      <c r="H25" s="25">
        <v>8</v>
      </c>
      <c r="I25" s="25">
        <v>8.5</v>
      </c>
      <c r="J25" s="25">
        <v>8.4</v>
      </c>
      <c r="K25" s="25">
        <v>9.4</v>
      </c>
      <c r="L25" s="25">
        <v>8</v>
      </c>
      <c r="M25" s="25">
        <v>7.6</v>
      </c>
      <c r="N25" s="25">
        <v>6.2</v>
      </c>
      <c r="O25" s="25">
        <v>7.3</v>
      </c>
      <c r="P25" s="25">
        <v>5.5</v>
      </c>
      <c r="Q25" s="25">
        <v>5.0999999999999996</v>
      </c>
      <c r="R25" s="25">
        <v>4.5999999999999996</v>
      </c>
      <c r="S25" s="25">
        <v>3.9</v>
      </c>
      <c r="T25" s="25">
        <v>3.5</v>
      </c>
      <c r="U25" s="25">
        <v>4.9000000000000004</v>
      </c>
      <c r="V25" s="25">
        <v>2.6</v>
      </c>
      <c r="W25" s="25">
        <v>6.3</v>
      </c>
      <c r="X25" s="25">
        <v>6.2</v>
      </c>
      <c r="Y25" s="25">
        <v>3.2</v>
      </c>
      <c r="Z25" s="25">
        <v>3.6</v>
      </c>
      <c r="AA25" s="25">
        <f>+'[1]Résumé Eingang'!S24</f>
        <v>4.7</v>
      </c>
      <c r="AB25" s="25">
        <f>+'[1]Résumé Eingang'!T24</f>
        <v>6.4</v>
      </c>
      <c r="AC25" s="25">
        <f>+'[1]Résumé Eingang'!U24</f>
        <v>6.9</v>
      </c>
      <c r="AD25" s="25">
        <f>+'[1]Résumé Eingang'!V24</f>
        <v>5.8</v>
      </c>
      <c r="AE25" s="25">
        <f t="shared" si="3"/>
        <v>6.5499999999999989</v>
      </c>
      <c r="AG25" s="25">
        <f t="shared" si="4"/>
        <v>-1.0999999999999996</v>
      </c>
    </row>
    <row r="26" spans="1:33" ht="15" customHeight="1" x14ac:dyDescent="0.2">
      <c r="A26" s="6" t="s">
        <v>31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8</v>
      </c>
      <c r="M26" s="7" t="s">
        <v>8</v>
      </c>
      <c r="N26" s="7" t="s">
        <v>8</v>
      </c>
      <c r="O26" s="7" t="s">
        <v>8</v>
      </c>
      <c r="P26" s="7" t="s">
        <v>10</v>
      </c>
      <c r="Q26" s="7" t="s">
        <v>8</v>
      </c>
      <c r="R26" s="7" t="s">
        <v>8</v>
      </c>
      <c r="S26" s="8" t="s">
        <v>8</v>
      </c>
      <c r="T26" s="8" t="s">
        <v>8</v>
      </c>
      <c r="U26" s="8" t="s">
        <v>8</v>
      </c>
      <c r="V26" s="8" t="s">
        <v>8</v>
      </c>
      <c r="W26" s="8" t="s">
        <v>8</v>
      </c>
      <c r="X26" s="8" t="s">
        <v>8</v>
      </c>
      <c r="Y26" s="8" t="s">
        <v>8</v>
      </c>
      <c r="Z26" s="8" t="s">
        <v>8</v>
      </c>
      <c r="AA26" s="8" t="str">
        <f>+'[1]Résumé Eingang'!S25</f>
        <v>---</v>
      </c>
      <c r="AB26" s="8" t="str">
        <f>+'[1]Résumé Eingang'!T25</f>
        <v>---</v>
      </c>
      <c r="AC26" s="8" t="str">
        <f>+'[1]Résumé Eingang'!U25</f>
        <v>---</v>
      </c>
      <c r="AD26" s="8" t="str">
        <f>+'[1]Résumé Eingang'!V25</f>
        <v>---</v>
      </c>
      <c r="AE26" s="54" t="s">
        <v>8</v>
      </c>
      <c r="AG26" s="54" t="s">
        <v>8</v>
      </c>
    </row>
    <row r="27" spans="1:33" ht="15" customHeight="1" x14ac:dyDescent="0.2">
      <c r="A27" s="24" t="s">
        <v>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 t="s">
        <v>8</v>
      </c>
      <c r="M27" s="25" t="s">
        <v>8</v>
      </c>
      <c r="N27" s="25" t="s">
        <v>8</v>
      </c>
      <c r="O27" s="25" t="s">
        <v>8</v>
      </c>
      <c r="P27" s="25" t="s">
        <v>10</v>
      </c>
      <c r="Q27" s="25" t="s">
        <v>8</v>
      </c>
      <c r="R27" s="25" t="s">
        <v>10</v>
      </c>
      <c r="S27" s="25" t="s">
        <v>8</v>
      </c>
      <c r="T27" s="25" t="s">
        <v>8</v>
      </c>
      <c r="U27" s="25" t="s">
        <v>8</v>
      </c>
      <c r="V27" s="25" t="s">
        <v>8</v>
      </c>
      <c r="W27" s="25" t="s">
        <v>8</v>
      </c>
      <c r="X27" s="25">
        <v>7.9</v>
      </c>
      <c r="Y27" s="25">
        <v>7.7</v>
      </c>
      <c r="Z27" s="25">
        <v>7.3</v>
      </c>
      <c r="AA27" s="25">
        <f>+'[1]Résumé Eingang'!S26</f>
        <v>7.3</v>
      </c>
      <c r="AB27" s="25">
        <f>+'[1]Résumé Eingang'!T26</f>
        <v>7</v>
      </c>
      <c r="AC27" s="25">
        <f>+'[1]Résumé Eingang'!U26</f>
        <v>7.0198516043978687</v>
      </c>
      <c r="AD27" s="25">
        <f>+'[1]Résumé Eingang'!V26</f>
        <v>6.9123645973718544</v>
      </c>
      <c r="AE27" s="25">
        <f t="shared" si="3"/>
        <v>7.304602314538533</v>
      </c>
      <c r="AG27" s="25">
        <f t="shared" si="4"/>
        <v>0.38763540262814544</v>
      </c>
    </row>
    <row r="28" spans="1:33" ht="15" customHeight="1" x14ac:dyDescent="0.2">
      <c r="A28" s="6" t="s">
        <v>33</v>
      </c>
      <c r="B28" s="7">
        <v>39</v>
      </c>
      <c r="C28" s="7">
        <v>41.3</v>
      </c>
      <c r="D28" s="7"/>
      <c r="E28" s="7">
        <v>13.3</v>
      </c>
      <c r="F28" s="7">
        <v>12.6</v>
      </c>
      <c r="G28" s="7">
        <v>13.7</v>
      </c>
      <c r="H28" s="7">
        <v>12.4</v>
      </c>
      <c r="I28" s="7">
        <v>11.2</v>
      </c>
      <c r="J28" s="7">
        <v>9.4</v>
      </c>
      <c r="K28" s="7">
        <v>8.6999999999999993</v>
      </c>
      <c r="L28" s="7">
        <v>9.9</v>
      </c>
      <c r="M28" s="7">
        <v>8.9</v>
      </c>
      <c r="N28" s="7">
        <v>9.9</v>
      </c>
      <c r="O28" s="8">
        <v>9.9</v>
      </c>
      <c r="P28" s="8">
        <v>8.6</v>
      </c>
      <c r="Q28" s="8">
        <v>8.3000000000000007</v>
      </c>
      <c r="R28" s="8">
        <v>6.4</v>
      </c>
      <c r="S28" s="8">
        <v>5.8</v>
      </c>
      <c r="T28" s="8">
        <v>6</v>
      </c>
      <c r="U28" s="8">
        <v>5.3</v>
      </c>
      <c r="V28" s="8">
        <v>4.1900000000000004</v>
      </c>
      <c r="W28" s="8">
        <v>7.13</v>
      </c>
      <c r="X28" s="8">
        <v>7.31</v>
      </c>
      <c r="Y28" s="8">
        <v>5.3000000000000007</v>
      </c>
      <c r="Z28" s="8">
        <v>6.3888888888888884</v>
      </c>
      <c r="AA28" s="8">
        <f>+'[1]Résumé Eingang'!S27</f>
        <v>6.7777777777777786</v>
      </c>
      <c r="AB28" s="8">
        <f>+'[1]Résumé Eingang'!T27</f>
        <v>7.4</v>
      </c>
      <c r="AC28" s="8">
        <f>+'[1]Résumé Eingang'!U27</f>
        <v>6.3</v>
      </c>
      <c r="AD28" s="8">
        <f>+'[1]Résumé Eingang'!V27</f>
        <v>5</v>
      </c>
      <c r="AE28" s="8">
        <f t="shared" si="3"/>
        <v>9.5332098765432125</v>
      </c>
      <c r="AG28" s="8">
        <f t="shared" si="4"/>
        <v>1.7777777777777786</v>
      </c>
    </row>
    <row r="29" spans="1:33" ht="15" customHeight="1" x14ac:dyDescent="0.2">
      <c r="A29" s="24" t="s">
        <v>34</v>
      </c>
      <c r="B29" s="25">
        <v>4.9000000000000004</v>
      </c>
      <c r="C29" s="25">
        <v>6.1</v>
      </c>
      <c r="D29" s="25">
        <v>6.3</v>
      </c>
      <c r="E29" s="25">
        <v>6.8</v>
      </c>
      <c r="F29" s="25">
        <v>7.4</v>
      </c>
      <c r="G29" s="25">
        <v>14.8</v>
      </c>
      <c r="H29" s="25">
        <v>14.9</v>
      </c>
      <c r="I29" s="25">
        <v>14.5</v>
      </c>
      <c r="J29" s="25">
        <v>11.7</v>
      </c>
      <c r="K29" s="25">
        <v>8</v>
      </c>
      <c r="L29" s="25">
        <v>5.5</v>
      </c>
      <c r="M29" s="25">
        <v>6.5</v>
      </c>
      <c r="N29" s="25">
        <v>6.2</v>
      </c>
      <c r="O29" s="25">
        <v>5.9</v>
      </c>
      <c r="P29" s="25">
        <v>7</v>
      </c>
      <c r="Q29" s="25">
        <v>6.1</v>
      </c>
      <c r="R29" s="25">
        <v>6.5</v>
      </c>
      <c r="S29" s="25">
        <v>6</v>
      </c>
      <c r="T29" s="25">
        <v>3.9</v>
      </c>
      <c r="U29" s="25">
        <v>5.3</v>
      </c>
      <c r="V29" s="25">
        <v>5.6</v>
      </c>
      <c r="W29" s="25">
        <v>5.4</v>
      </c>
      <c r="X29" s="25">
        <v>5.7</v>
      </c>
      <c r="Y29" s="25">
        <v>5.8</v>
      </c>
      <c r="Z29" s="25">
        <v>5.6</v>
      </c>
      <c r="AA29" s="25">
        <f>+'[1]Résumé Eingang'!S28</f>
        <v>6</v>
      </c>
      <c r="AB29" s="25">
        <f>+'[1]Résumé Eingang'!T28</f>
        <v>5.2</v>
      </c>
      <c r="AC29" s="25">
        <f>+'[1]Résumé Eingang'!U28</f>
        <v>5</v>
      </c>
      <c r="AD29" s="25">
        <f>+'[1]Résumé Eingang'!V28</f>
        <v>7.8</v>
      </c>
      <c r="AE29" s="25">
        <f t="shared" si="3"/>
        <v>7.1964285714285721</v>
      </c>
      <c r="AG29" s="25">
        <f t="shared" si="4"/>
        <v>-1.7999999999999998</v>
      </c>
    </row>
    <row r="30" spans="1:33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G30" s="3">
        <f t="shared" si="4"/>
        <v>0</v>
      </c>
    </row>
    <row r="31" spans="1:33" ht="15" customHeight="1" x14ac:dyDescent="0.2">
      <c r="A31" s="23" t="s">
        <v>35</v>
      </c>
      <c r="B31" s="15">
        <f>MIN(B$4:B$29)</f>
        <v>4.9000000000000004</v>
      </c>
      <c r="C31" s="15">
        <f>MIN(C$4:C$29)</f>
        <v>5</v>
      </c>
      <c r="D31" s="15">
        <f>MIN(D$4:D$29)</f>
        <v>3.8</v>
      </c>
      <c r="E31" s="15">
        <f t="shared" ref="E31:K31" si="5">MIN(E$4:E$29)</f>
        <v>1.9</v>
      </c>
      <c r="F31" s="15">
        <f t="shared" si="5"/>
        <v>2.7</v>
      </c>
      <c r="G31" s="15">
        <f t="shared" si="5"/>
        <v>3.8</v>
      </c>
      <c r="H31" s="15">
        <f t="shared" si="5"/>
        <v>5.4</v>
      </c>
      <c r="I31" s="15">
        <f t="shared" si="5"/>
        <v>5</v>
      </c>
      <c r="J31" s="15">
        <f t="shared" si="5"/>
        <v>5</v>
      </c>
      <c r="K31" s="15">
        <f t="shared" si="5"/>
        <v>2</v>
      </c>
      <c r="L31" s="15">
        <f t="shared" ref="L31:Q31" si="6">MIN(L$4:L$29)</f>
        <v>4.9000000000000004</v>
      </c>
      <c r="M31" s="15">
        <f t="shared" si="6"/>
        <v>4.4000000000000004</v>
      </c>
      <c r="N31" s="15">
        <f t="shared" si="6"/>
        <v>3.1</v>
      </c>
      <c r="O31" s="15">
        <f t="shared" si="6"/>
        <v>4.3</v>
      </c>
      <c r="P31" s="15">
        <f t="shared" si="6"/>
        <v>3.18</v>
      </c>
      <c r="Q31" s="15">
        <f t="shared" si="6"/>
        <v>2.2999999999999998</v>
      </c>
      <c r="R31" s="15">
        <f t="shared" ref="R31:AE31" si="7">MIN(R$4:R$29)</f>
        <v>2.7</v>
      </c>
      <c r="S31" s="15">
        <f t="shared" si="7"/>
        <v>0.8</v>
      </c>
      <c r="T31" s="15">
        <f t="shared" si="7"/>
        <v>0.4</v>
      </c>
      <c r="U31" s="15">
        <f t="shared" si="7"/>
        <v>1.7</v>
      </c>
      <c r="V31" s="15">
        <f t="shared" si="7"/>
        <v>1.71</v>
      </c>
      <c r="W31" s="15">
        <f t="shared" si="7"/>
        <v>-1.9585672131626382</v>
      </c>
      <c r="X31" s="15">
        <f t="shared" si="7"/>
        <v>-3.3</v>
      </c>
      <c r="Y31" s="15">
        <f t="shared" si="7"/>
        <v>-2.8</v>
      </c>
      <c r="Z31" s="15">
        <f t="shared" si="7"/>
        <v>-4.5</v>
      </c>
      <c r="AA31" s="15">
        <f t="shared" si="7"/>
        <v>-5.4</v>
      </c>
      <c r="AB31" s="15">
        <f t="shared" si="7"/>
        <v>-2.4</v>
      </c>
      <c r="AC31" s="15">
        <f t="shared" si="7"/>
        <v>-2.2999999999999998</v>
      </c>
      <c r="AD31" s="15">
        <f t="shared" si="7"/>
        <v>-4.4000000000000004</v>
      </c>
      <c r="AE31" s="15">
        <f t="shared" si="7"/>
        <v>2.5107142857142866</v>
      </c>
      <c r="AG31" s="15">
        <f t="shared" si="4"/>
        <v>-1</v>
      </c>
    </row>
    <row r="32" spans="1:33" ht="15" customHeight="1" x14ac:dyDescent="0.2">
      <c r="A32" s="14" t="s">
        <v>82</v>
      </c>
      <c r="B32" s="12">
        <f>MEDIAN(B$4:B$29)</f>
        <v>11</v>
      </c>
      <c r="C32" s="12">
        <f>MEDIAN(C$4:C$29)</f>
        <v>11.45</v>
      </c>
      <c r="D32" s="12">
        <f>MEDIAN(D$4:D$29)</f>
        <v>11.5</v>
      </c>
      <c r="E32" s="12">
        <f t="shared" ref="E32:K32" si="8">MEDIAN(E$4:E$29)</f>
        <v>12</v>
      </c>
      <c r="F32" s="12">
        <f t="shared" si="8"/>
        <v>11.6</v>
      </c>
      <c r="G32" s="12">
        <f t="shared" si="8"/>
        <v>10.1</v>
      </c>
      <c r="H32" s="12">
        <f t="shared" si="8"/>
        <v>11.3</v>
      </c>
      <c r="I32" s="12">
        <f t="shared" si="8"/>
        <v>10.7</v>
      </c>
      <c r="J32" s="12">
        <f t="shared" si="8"/>
        <v>10</v>
      </c>
      <c r="K32" s="12">
        <f t="shared" si="8"/>
        <v>9.0500000000000007</v>
      </c>
      <c r="L32" s="12">
        <f t="shared" ref="L32:Q32" si="9">MEDIAN(L$4:L$29)</f>
        <v>9.1</v>
      </c>
      <c r="M32" s="12">
        <f t="shared" si="9"/>
        <v>8.15</v>
      </c>
      <c r="N32" s="12">
        <f t="shared" si="9"/>
        <v>7.4</v>
      </c>
      <c r="O32" s="12">
        <f t="shared" si="9"/>
        <v>7.3</v>
      </c>
      <c r="P32" s="12">
        <f t="shared" si="9"/>
        <v>7.27</v>
      </c>
      <c r="Q32" s="12">
        <f t="shared" si="9"/>
        <v>6.1</v>
      </c>
      <c r="R32" s="12">
        <f t="shared" ref="R32:AE32" si="10">MEDIAN(R$4:R$29)</f>
        <v>6.4</v>
      </c>
      <c r="S32" s="12">
        <f t="shared" si="10"/>
        <v>5.8</v>
      </c>
      <c r="T32" s="12">
        <f t="shared" si="10"/>
        <v>6</v>
      </c>
      <c r="U32" s="12">
        <f t="shared" si="10"/>
        <v>5.73</v>
      </c>
      <c r="V32" s="12">
        <f t="shared" si="10"/>
        <v>5.8</v>
      </c>
      <c r="W32" s="12">
        <f t="shared" si="10"/>
        <v>5.8</v>
      </c>
      <c r="X32" s="12">
        <f t="shared" si="10"/>
        <v>6</v>
      </c>
      <c r="Y32" s="12">
        <f t="shared" si="10"/>
        <v>5.7650000000000006</v>
      </c>
      <c r="Z32" s="12">
        <f t="shared" si="10"/>
        <v>5.4</v>
      </c>
      <c r="AA32" s="12">
        <f t="shared" si="10"/>
        <v>5.52</v>
      </c>
      <c r="AB32" s="12">
        <f t="shared" si="10"/>
        <v>5.2</v>
      </c>
      <c r="AC32" s="12">
        <f t="shared" si="10"/>
        <v>5.5350000000000001</v>
      </c>
      <c r="AD32" s="12">
        <f t="shared" si="10"/>
        <v>5.8</v>
      </c>
      <c r="AE32" s="12">
        <f t="shared" si="10"/>
        <v>7.304602314538533</v>
      </c>
      <c r="AG32" s="12">
        <f t="shared" si="4"/>
        <v>-0.28000000000000025</v>
      </c>
    </row>
    <row r="33" spans="1:33" ht="15" customHeight="1" x14ac:dyDescent="0.2">
      <c r="A33" s="23" t="s">
        <v>36</v>
      </c>
      <c r="B33" s="15">
        <f>MAX(B$4:B$29)</f>
        <v>39</v>
      </c>
      <c r="C33" s="15">
        <f>MAX(C$4:C$29)</f>
        <v>41.3</v>
      </c>
      <c r="D33" s="15">
        <f>MAX(D$4:D$29)</f>
        <v>20.399999999999999</v>
      </c>
      <c r="E33" s="15">
        <f t="shared" ref="E33:K33" si="11">MAX(E$4:E$29)</f>
        <v>23</v>
      </c>
      <c r="F33" s="15">
        <f t="shared" si="11"/>
        <v>23.9</v>
      </c>
      <c r="G33" s="15">
        <f t="shared" si="11"/>
        <v>20.6</v>
      </c>
      <c r="H33" s="15">
        <f t="shared" si="11"/>
        <v>16.8</v>
      </c>
      <c r="I33" s="15">
        <f t="shared" si="11"/>
        <v>16.3</v>
      </c>
      <c r="J33" s="15">
        <f t="shared" si="11"/>
        <v>15.7</v>
      </c>
      <c r="K33" s="15">
        <f t="shared" si="11"/>
        <v>22.1</v>
      </c>
      <c r="L33" s="15">
        <f t="shared" ref="L33:Q33" si="12">MAX(L$4:L$29)</f>
        <v>15.1</v>
      </c>
      <c r="M33" s="15">
        <f t="shared" si="12"/>
        <v>17.3</v>
      </c>
      <c r="N33" s="15">
        <f t="shared" si="12"/>
        <v>16.2</v>
      </c>
      <c r="O33" s="15">
        <f t="shared" si="12"/>
        <v>15.9</v>
      </c>
      <c r="P33" s="15">
        <f t="shared" si="12"/>
        <v>15.1</v>
      </c>
      <c r="Q33" s="15">
        <f t="shared" si="12"/>
        <v>38.9</v>
      </c>
      <c r="R33" s="15">
        <f t="shared" ref="R33:AE33" si="13">MAX(R$4:R$29)</f>
        <v>15.3</v>
      </c>
      <c r="S33" s="15">
        <f t="shared" si="13"/>
        <v>12.7</v>
      </c>
      <c r="T33" s="15">
        <f t="shared" si="13"/>
        <v>12.04</v>
      </c>
      <c r="U33" s="15">
        <f t="shared" si="13"/>
        <v>11.51</v>
      </c>
      <c r="V33" s="15">
        <f t="shared" si="13"/>
        <v>13.4</v>
      </c>
      <c r="W33" s="15">
        <f t="shared" si="13"/>
        <v>14.2</v>
      </c>
      <c r="X33" s="15">
        <f t="shared" si="13"/>
        <v>13.8</v>
      </c>
      <c r="Y33" s="15">
        <f t="shared" si="13"/>
        <v>13.5</v>
      </c>
      <c r="Z33" s="15">
        <f t="shared" si="13"/>
        <v>12.3</v>
      </c>
      <c r="AA33" s="15">
        <f t="shared" si="13"/>
        <v>13.2</v>
      </c>
      <c r="AB33" s="15">
        <f t="shared" si="13"/>
        <v>12.4</v>
      </c>
      <c r="AC33" s="15">
        <f t="shared" si="13"/>
        <v>13</v>
      </c>
      <c r="AD33" s="15">
        <f t="shared" si="13"/>
        <v>12.2</v>
      </c>
      <c r="AE33" s="15">
        <f t="shared" si="13"/>
        <v>13.784444444444441</v>
      </c>
      <c r="AG33" s="15">
        <f t="shared" si="4"/>
        <v>1</v>
      </c>
    </row>
    <row r="34" spans="1:33" ht="15" customHeight="1" x14ac:dyDescent="0.2">
      <c r="A34" s="14" t="s">
        <v>83</v>
      </c>
      <c r="B34" s="10">
        <f>AVERAGE(B4:B29)</f>
        <v>12.709090909090911</v>
      </c>
      <c r="C34" s="10">
        <f>AVERAGE(C4:C29)</f>
        <v>13.212499999999997</v>
      </c>
      <c r="D34" s="10">
        <f>AVERAGE(D4:D29)</f>
        <v>11.512499999999999</v>
      </c>
      <c r="E34" s="10">
        <f t="shared" ref="E34:K34" si="14">AVERAGE(E4:E29)</f>
        <v>11.842105263157896</v>
      </c>
      <c r="F34" s="10">
        <f t="shared" si="14"/>
        <v>11.755555555555555</v>
      </c>
      <c r="G34" s="10">
        <f t="shared" si="14"/>
        <v>11.342105263157896</v>
      </c>
      <c r="H34" s="10">
        <f t="shared" si="14"/>
        <v>10.938095238095238</v>
      </c>
      <c r="I34" s="10">
        <f t="shared" si="14"/>
        <v>10.499999999999998</v>
      </c>
      <c r="J34" s="10">
        <f t="shared" si="14"/>
        <v>10.35</v>
      </c>
      <c r="K34" s="10">
        <f t="shared" si="14"/>
        <v>9.963636363636363</v>
      </c>
      <c r="L34" s="10">
        <f t="shared" ref="L34:Q34" si="15">AVERAGE(L4:L29)</f>
        <v>9.5875000000000004</v>
      </c>
      <c r="M34" s="10">
        <f t="shared" si="15"/>
        <v>9.1208333333333318</v>
      </c>
      <c r="N34" s="10">
        <f t="shared" si="15"/>
        <v>8.4577823766980895</v>
      </c>
      <c r="O34" s="12">
        <f t="shared" si="15"/>
        <v>8.3448596920183444</v>
      </c>
      <c r="P34" s="12">
        <f t="shared" si="15"/>
        <v>8.0613758027289837</v>
      </c>
      <c r="Q34" s="12">
        <f t="shared" si="15"/>
        <v>8.038575525385113</v>
      </c>
      <c r="R34" s="12">
        <f t="shared" ref="R34:AE34" si="16">AVERAGE(R4:R29)</f>
        <v>6.706221572304174</v>
      </c>
      <c r="S34" s="12">
        <f t="shared" si="16"/>
        <v>6.2772132409120456</v>
      </c>
      <c r="T34" s="12">
        <f t="shared" si="16"/>
        <v>5.8826086956521744</v>
      </c>
      <c r="U34" s="12">
        <f t="shared" si="16"/>
        <v>6.030643788431183</v>
      </c>
      <c r="V34" s="12">
        <f t="shared" si="16"/>
        <v>5.9828177014746586</v>
      </c>
      <c r="W34" s="12">
        <f t="shared" si="16"/>
        <v>5.9826709907320597</v>
      </c>
      <c r="X34" s="12">
        <f t="shared" ref="X34:Y34" si="17">AVERAGE(X4:X29)</f>
        <v>5.9935312891721573</v>
      </c>
      <c r="Y34" s="12">
        <f t="shared" si="17"/>
        <v>5.7045833333333347</v>
      </c>
      <c r="Z34" s="12">
        <f t="shared" ref="Z34:AA34" si="18">AVERAGE(Z4:Z29)</f>
        <v>5.4083555555555556</v>
      </c>
      <c r="AA34" s="12">
        <f t="shared" si="18"/>
        <v>5.6915111111111107</v>
      </c>
      <c r="AB34" s="12">
        <f t="shared" ref="AB34:AC34" si="19">AVERAGE(AB4:AB29)</f>
        <v>5.9271122599996717</v>
      </c>
      <c r="AC34" s="12">
        <f t="shared" si="19"/>
        <v>6.0389365500218872</v>
      </c>
      <c r="AD34" s="12">
        <f t="shared" ref="AD34" si="20">AVERAGE(AD4:AD29)</f>
        <v>6.0262835245644384</v>
      </c>
      <c r="AE34" s="12">
        <f t="shared" si="16"/>
        <v>7.9841443617777657</v>
      </c>
      <c r="AG34" s="12">
        <f t="shared" si="4"/>
        <v>-0.33477241345332764</v>
      </c>
    </row>
    <row r="35" spans="1:33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G35" s="20">
        <f t="shared" si="4"/>
        <v>0</v>
      </c>
    </row>
    <row r="36" spans="1:33" ht="15" customHeight="1" x14ac:dyDescent="0.2">
      <c r="A36" s="39" t="s">
        <v>13</v>
      </c>
      <c r="B36" s="41">
        <f>IF($A$36="","",VLOOKUP($A$36,$A$4:B29,(B2-1989)))</f>
        <v>5</v>
      </c>
      <c r="C36" s="45">
        <f>IF($A$36="","",VLOOKUP($A$36,$A$4:C29,(B2-1988)))</f>
        <v>5.2</v>
      </c>
      <c r="D36" s="45">
        <f>IF($A$36="","",VLOOKUP($A$36,$A$4:D29,(C2-1988)))</f>
        <v>3.8</v>
      </c>
      <c r="E36" s="45">
        <f>IF($A$36="","",VLOOKUP($A$36,$A$4:E29,(D2-1988)))</f>
        <v>1.9</v>
      </c>
      <c r="F36" s="45">
        <f>IF($A$36="","",VLOOKUP($A$36,$A$4:F29,(E2-1988)))</f>
        <v>2.7</v>
      </c>
      <c r="G36" s="45">
        <f>IF($A$36="","",VLOOKUP($A$36,$A$4:G29,(F2-1988)))</f>
        <v>3.8</v>
      </c>
      <c r="H36" s="45">
        <f>IF($A$36="","",VLOOKUP($A$36,$A$4:H29,(G2-1988)))</f>
        <v>5.4</v>
      </c>
      <c r="I36" s="45">
        <f>IF($A$36="","",VLOOKUP($A$36,$A$4:I29,(H2-1988)))</f>
        <v>7.3</v>
      </c>
      <c r="J36" s="45">
        <f>IF($A$36="","",VLOOKUP($A$36,$A$4:J29,(I2-1988)))</f>
        <v>8.4</v>
      </c>
      <c r="K36" s="45">
        <f>IF($A$36="","",VLOOKUP($A$36,$A$4:K29,(J2-1988)))</f>
        <v>6.7</v>
      </c>
      <c r="L36" s="45">
        <f>IF($A$36="","",VLOOKUP($A$36,$A$4:L29,(K2-1988)))</f>
        <v>7.1</v>
      </c>
      <c r="M36" s="45">
        <f>IF($A$36="","",VLOOKUP($A$36,$A$4:M29,(L2-1988)))</f>
        <v>6.2</v>
      </c>
      <c r="N36" s="45">
        <f>IF($A$36="","",VLOOKUP($A$36,$A$4:N29,(M2-1988)))</f>
        <v>6.5</v>
      </c>
      <c r="O36" s="45">
        <f>IF($A$36="","",VLOOKUP($A$36,$A$4:O29,(N2-1988)))</f>
        <v>6.5</v>
      </c>
      <c r="P36" s="45">
        <f>IF($A$36="","",VLOOKUP($A$36,$A$4:P29,(O2-1988)))</f>
        <v>10.3</v>
      </c>
      <c r="Q36" s="45">
        <f>IF($A$36="","",VLOOKUP($A$36,$A$4:Q29,(P2-1988)))</f>
        <v>4.9000000000000004</v>
      </c>
      <c r="R36" s="45">
        <f>IF($A$36="","",VLOOKUP($A$36,$A$4:R29,(Q2-1988)))</f>
        <v>2.9</v>
      </c>
      <c r="S36" s="45">
        <f>IF($A$36="","",VLOOKUP($A$36,$A$4:S29,(R2-1988)))</f>
        <v>0.8</v>
      </c>
      <c r="T36" s="45">
        <f>IF($A$36="","",VLOOKUP($A$36,$A$4:T29,(S2-1988)))</f>
        <v>0.4</v>
      </c>
      <c r="U36" s="45">
        <f>IF($A$36="","",VLOOKUP($A$36,$A$4:U29,(T2-1988)))</f>
        <v>1.7</v>
      </c>
      <c r="V36" s="45">
        <f>IF($A$36="","",VLOOKUP($A$36,$A$4:V29,(U2-1988)))</f>
        <v>1.9</v>
      </c>
      <c r="W36" s="45">
        <f>IF($A$36="","",VLOOKUP($A$36,$A$4:W29,(V2-1988)))</f>
        <v>1</v>
      </c>
      <c r="X36" s="45">
        <f>IF($A$36="","",VLOOKUP($A$36,$A$4:X29,(W2-1988)))</f>
        <v>-3.3</v>
      </c>
      <c r="Y36" s="45">
        <f>IF($A$36="","",VLOOKUP($A$36,$A$4:Y29,(X2-1988)))</f>
        <v>-2.8</v>
      </c>
      <c r="Z36" s="45">
        <f>IF($A$36="","",VLOOKUP($A$36,$A$4:Z29,(Y2-1988)))</f>
        <v>-4.5</v>
      </c>
      <c r="AA36" s="45">
        <f>IF($A$36="","",VLOOKUP($A$36,$A$4:AA29,(Z2-1988)))</f>
        <v>-5.4</v>
      </c>
      <c r="AB36" s="45">
        <f>IF($A$36="","",VLOOKUP($A$36,$A$4:AB29,(AA2-1988)))</f>
        <v>-2.4</v>
      </c>
      <c r="AC36" s="45">
        <f>IF($A$36="","",VLOOKUP($A$36,$A$4:AC29,(AB2-1988)))</f>
        <v>-2.2999999999999998</v>
      </c>
      <c r="AD36" s="45">
        <f>IF($A$36="","",VLOOKUP($A$36,$A$4:AD29,(AC2-1988)))</f>
        <v>-4.4000000000000004</v>
      </c>
      <c r="AE36" s="45">
        <f>IF($A$36="","",VLOOKUP($A$36,$A$4:AE29,(V2-1988)))</f>
        <v>1</v>
      </c>
      <c r="AG36" s="45">
        <f t="shared" si="4"/>
        <v>-1</v>
      </c>
    </row>
    <row r="37" spans="1:33" ht="15" customHeight="1" x14ac:dyDescent="0.2"/>
    <row r="38" spans="1:33" ht="15" customHeight="1" x14ac:dyDescent="0.2">
      <c r="A38" s="3" t="s">
        <v>44</v>
      </c>
    </row>
    <row r="39" spans="1:33" ht="15" customHeight="1" x14ac:dyDescent="0.2"/>
    <row r="40" spans="1:33" ht="15" customHeight="1" x14ac:dyDescent="0.2">
      <c r="A40" s="17" t="s">
        <v>45</v>
      </c>
    </row>
    <row r="41" spans="1:33" ht="22.5" x14ac:dyDescent="0.2">
      <c r="A41" s="37" t="s">
        <v>63</v>
      </c>
      <c r="B41" s="47">
        <f t="shared" ref="B41:F41" si="21">COUNTIF(B4:B29,"&lt;=5")</f>
        <v>2</v>
      </c>
      <c r="C41" s="47">
        <f t="shared" si="21"/>
        <v>1</v>
      </c>
      <c r="D41" s="47">
        <f t="shared" si="21"/>
        <v>1</v>
      </c>
      <c r="E41" s="47">
        <f t="shared" si="21"/>
        <v>1</v>
      </c>
      <c r="F41" s="47">
        <f t="shared" si="21"/>
        <v>1</v>
      </c>
      <c r="G41" s="47">
        <f>COUNTIF(G4:G29,"&lt;=5")</f>
        <v>1</v>
      </c>
      <c r="H41" s="47">
        <f t="shared" ref="H41:AE41" si="22">COUNTIF(H4:H29,"&lt;=5")</f>
        <v>0</v>
      </c>
      <c r="I41" s="47">
        <f t="shared" si="22"/>
        <v>1</v>
      </c>
      <c r="J41" s="47">
        <f t="shared" si="22"/>
        <v>1</v>
      </c>
      <c r="K41" s="47">
        <f t="shared" si="22"/>
        <v>1</v>
      </c>
      <c r="L41" s="47">
        <f t="shared" si="22"/>
        <v>1</v>
      </c>
      <c r="M41" s="47">
        <f t="shared" si="22"/>
        <v>1</v>
      </c>
      <c r="N41" s="47">
        <f t="shared" si="22"/>
        <v>2</v>
      </c>
      <c r="O41" s="47">
        <f t="shared" si="22"/>
        <v>2</v>
      </c>
      <c r="P41" s="47">
        <f t="shared" si="22"/>
        <v>4</v>
      </c>
      <c r="Q41" s="47">
        <f t="shared" si="22"/>
        <v>7</v>
      </c>
      <c r="R41" s="47">
        <f t="shared" si="22"/>
        <v>7</v>
      </c>
      <c r="S41" s="47">
        <f t="shared" si="22"/>
        <v>7</v>
      </c>
      <c r="T41" s="47">
        <f t="shared" si="22"/>
        <v>7</v>
      </c>
      <c r="U41" s="47">
        <f t="shared" si="22"/>
        <v>8</v>
      </c>
      <c r="V41" s="47">
        <f t="shared" si="22"/>
        <v>10</v>
      </c>
      <c r="W41" s="47">
        <f t="shared" si="22"/>
        <v>9</v>
      </c>
      <c r="X41" s="47">
        <f t="shared" si="22"/>
        <v>8</v>
      </c>
      <c r="Y41" s="47">
        <f t="shared" si="22"/>
        <v>9</v>
      </c>
      <c r="Z41" s="47">
        <f t="shared" si="22"/>
        <v>10</v>
      </c>
      <c r="AA41" s="47">
        <f t="shared" ref="AA41:AB41" si="23">COUNTIF(AA4:AA29,"&lt;=5")</f>
        <v>11</v>
      </c>
      <c r="AB41" s="47">
        <f t="shared" si="23"/>
        <v>10</v>
      </c>
      <c r="AC41" s="47">
        <f t="shared" ref="AC41:AD41" si="24">COUNTIF(AC4:AC29,"&lt;=5")</f>
        <v>11</v>
      </c>
      <c r="AD41" s="47">
        <f t="shared" si="24"/>
        <v>9</v>
      </c>
      <c r="AE41" s="47">
        <f t="shared" si="22"/>
        <v>4</v>
      </c>
    </row>
    <row r="42" spans="1:33" ht="22.5" x14ac:dyDescent="0.2">
      <c r="A42" s="37" t="s">
        <v>64</v>
      </c>
      <c r="B42" s="47">
        <f t="shared" ref="B42:F42" si="25">COUNTIFS(B4:B29,"&lt;=15",B4:B29,"&gt;5")</f>
        <v>7</v>
      </c>
      <c r="C42" s="47">
        <f t="shared" si="25"/>
        <v>12</v>
      </c>
      <c r="D42" s="47">
        <f t="shared" si="25"/>
        <v>11</v>
      </c>
      <c r="E42" s="47">
        <f t="shared" si="25"/>
        <v>15</v>
      </c>
      <c r="F42" s="47">
        <f t="shared" si="25"/>
        <v>12</v>
      </c>
      <c r="G42" s="47">
        <f>COUNTIFS(G4:G29,"&lt;=15",G4:G29,"&gt;5")</f>
        <v>13</v>
      </c>
      <c r="H42" s="47">
        <f t="shared" ref="H42:AE42" si="26">COUNTIFS(H4:H29,"&lt;=15",H4:H29,"&gt;5")</f>
        <v>16</v>
      </c>
      <c r="I42" s="47">
        <f t="shared" si="26"/>
        <v>16</v>
      </c>
      <c r="J42" s="47">
        <f t="shared" si="26"/>
        <v>17</v>
      </c>
      <c r="K42" s="47">
        <f t="shared" si="26"/>
        <v>20</v>
      </c>
      <c r="L42" s="47">
        <f t="shared" si="26"/>
        <v>22</v>
      </c>
      <c r="M42" s="47">
        <f t="shared" si="26"/>
        <v>22</v>
      </c>
      <c r="N42" s="47">
        <f t="shared" si="26"/>
        <v>21</v>
      </c>
      <c r="O42" s="47">
        <f t="shared" si="26"/>
        <v>21</v>
      </c>
      <c r="P42" s="47">
        <f t="shared" si="26"/>
        <v>18</v>
      </c>
      <c r="Q42" s="47">
        <f t="shared" si="26"/>
        <v>15</v>
      </c>
      <c r="R42" s="47">
        <f t="shared" si="26"/>
        <v>15</v>
      </c>
      <c r="S42" s="47">
        <f t="shared" si="26"/>
        <v>16</v>
      </c>
      <c r="T42" s="47">
        <f t="shared" si="26"/>
        <v>16</v>
      </c>
      <c r="U42" s="47">
        <f t="shared" si="26"/>
        <v>15</v>
      </c>
      <c r="V42" s="47">
        <f t="shared" si="26"/>
        <v>13</v>
      </c>
      <c r="W42" s="47">
        <f t="shared" si="26"/>
        <v>14</v>
      </c>
      <c r="X42" s="47">
        <f t="shared" si="26"/>
        <v>16</v>
      </c>
      <c r="Y42" s="47">
        <f t="shared" si="26"/>
        <v>15</v>
      </c>
      <c r="Z42" s="47">
        <f t="shared" si="26"/>
        <v>15</v>
      </c>
      <c r="AA42" s="47">
        <f t="shared" ref="AA42:AB42" si="27">COUNTIFS(AA4:AA29,"&lt;=15",AA4:AA29,"&gt;5")</f>
        <v>14</v>
      </c>
      <c r="AB42" s="47">
        <f t="shared" si="27"/>
        <v>15</v>
      </c>
      <c r="AC42" s="47">
        <f t="shared" ref="AC42:AD42" si="28">COUNTIFS(AC4:AC29,"&lt;=15",AC4:AC29,"&gt;5")</f>
        <v>13</v>
      </c>
      <c r="AD42" s="47">
        <f t="shared" si="28"/>
        <v>16</v>
      </c>
      <c r="AE42" s="47">
        <f t="shared" si="26"/>
        <v>21</v>
      </c>
    </row>
    <row r="43" spans="1:33" ht="22.5" x14ac:dyDescent="0.2">
      <c r="A43" s="37" t="s">
        <v>65</v>
      </c>
      <c r="B43" s="47">
        <f t="shared" ref="B43:F43" si="29">COUNTIFS(B4:B29,"&lt;=25",B4:B29,"&gt;15")</f>
        <v>1</v>
      </c>
      <c r="C43" s="47">
        <f t="shared" si="29"/>
        <v>2</v>
      </c>
      <c r="D43" s="47">
        <f t="shared" si="29"/>
        <v>4</v>
      </c>
      <c r="E43" s="47">
        <f t="shared" si="29"/>
        <v>3</v>
      </c>
      <c r="F43" s="47">
        <f t="shared" si="29"/>
        <v>5</v>
      </c>
      <c r="G43" s="47">
        <f>COUNTIFS(G4:G29,"&lt;=25",G4:G29,"&gt;15")</f>
        <v>5</v>
      </c>
      <c r="H43" s="47">
        <f t="shared" ref="H43:AE43" si="30">COUNTIFS(H4:H29,"&lt;=25",H4:H29,"&gt;15")</f>
        <v>5</v>
      </c>
      <c r="I43" s="47">
        <f t="shared" si="30"/>
        <v>4</v>
      </c>
      <c r="J43" s="47">
        <f t="shared" si="30"/>
        <v>2</v>
      </c>
      <c r="K43" s="47">
        <f t="shared" si="30"/>
        <v>1</v>
      </c>
      <c r="L43" s="47">
        <f t="shared" si="30"/>
        <v>1</v>
      </c>
      <c r="M43" s="47">
        <f t="shared" si="30"/>
        <v>1</v>
      </c>
      <c r="N43" s="47">
        <f t="shared" si="30"/>
        <v>1</v>
      </c>
      <c r="O43" s="47">
        <f t="shared" si="30"/>
        <v>1</v>
      </c>
      <c r="P43" s="47">
        <f t="shared" si="30"/>
        <v>2</v>
      </c>
      <c r="Q43" s="47">
        <f t="shared" si="30"/>
        <v>0</v>
      </c>
      <c r="R43" s="47">
        <f t="shared" si="30"/>
        <v>1</v>
      </c>
      <c r="S43" s="47">
        <f t="shared" si="30"/>
        <v>0</v>
      </c>
      <c r="T43" s="47">
        <f t="shared" si="30"/>
        <v>0</v>
      </c>
      <c r="U43" s="47">
        <f t="shared" si="30"/>
        <v>0</v>
      </c>
      <c r="V43" s="47">
        <f t="shared" si="30"/>
        <v>0</v>
      </c>
      <c r="W43" s="47">
        <f t="shared" si="30"/>
        <v>0</v>
      </c>
      <c r="X43" s="47">
        <f t="shared" si="30"/>
        <v>0</v>
      </c>
      <c r="Y43" s="47">
        <f t="shared" si="30"/>
        <v>0</v>
      </c>
      <c r="Z43" s="47">
        <f t="shared" si="30"/>
        <v>0</v>
      </c>
      <c r="AA43" s="47">
        <f t="shared" ref="AA43:AB43" si="31">COUNTIFS(AA4:AA29,"&lt;=25",AA4:AA29,"&gt;15")</f>
        <v>0</v>
      </c>
      <c r="AB43" s="47">
        <f t="shared" si="31"/>
        <v>0</v>
      </c>
      <c r="AC43" s="47">
        <f t="shared" ref="AC43:AD43" si="32">COUNTIFS(AC4:AC29,"&lt;=25",AC4:AC29,"&gt;15")</f>
        <v>0</v>
      </c>
      <c r="AD43" s="47">
        <f t="shared" si="32"/>
        <v>0</v>
      </c>
      <c r="AE43" s="47">
        <f t="shared" si="30"/>
        <v>0</v>
      </c>
    </row>
    <row r="44" spans="1:33" ht="22.5" x14ac:dyDescent="0.2">
      <c r="A44" s="37" t="s">
        <v>66</v>
      </c>
      <c r="B44" s="36">
        <f t="shared" ref="B44:F44" si="33">COUNTIFS(B4:B29,"&gt;25")</f>
        <v>1</v>
      </c>
      <c r="C44" s="36">
        <f t="shared" si="33"/>
        <v>1</v>
      </c>
      <c r="D44" s="36">
        <f t="shared" si="33"/>
        <v>0</v>
      </c>
      <c r="E44" s="36">
        <f t="shared" si="33"/>
        <v>0</v>
      </c>
      <c r="F44" s="36">
        <f t="shared" si="33"/>
        <v>0</v>
      </c>
      <c r="G44" s="36">
        <f>COUNTIFS(G4:G29,"&gt;25")</f>
        <v>0</v>
      </c>
      <c r="H44" s="36">
        <f t="shared" ref="H44:AE44" si="34">COUNTIFS(H4:H29,"&gt;25")</f>
        <v>0</v>
      </c>
      <c r="I44" s="36">
        <f t="shared" si="34"/>
        <v>0</v>
      </c>
      <c r="J44" s="36">
        <f t="shared" si="34"/>
        <v>0</v>
      </c>
      <c r="K44" s="36">
        <f t="shared" si="34"/>
        <v>0</v>
      </c>
      <c r="L44" s="36">
        <f t="shared" si="34"/>
        <v>0</v>
      </c>
      <c r="M44" s="36">
        <f t="shared" si="34"/>
        <v>0</v>
      </c>
      <c r="N44" s="36">
        <f t="shared" si="34"/>
        <v>0</v>
      </c>
      <c r="O44" s="36">
        <f t="shared" si="34"/>
        <v>0</v>
      </c>
      <c r="P44" s="36">
        <f t="shared" si="34"/>
        <v>0</v>
      </c>
      <c r="Q44" s="36">
        <f t="shared" si="34"/>
        <v>1</v>
      </c>
      <c r="R44" s="36">
        <f t="shared" si="34"/>
        <v>0</v>
      </c>
      <c r="S44" s="36">
        <f t="shared" si="34"/>
        <v>0</v>
      </c>
      <c r="T44" s="36">
        <f t="shared" si="34"/>
        <v>0</v>
      </c>
      <c r="U44" s="36">
        <f t="shared" si="34"/>
        <v>0</v>
      </c>
      <c r="V44" s="36">
        <f t="shared" si="34"/>
        <v>0</v>
      </c>
      <c r="W44" s="36">
        <f t="shared" si="34"/>
        <v>0</v>
      </c>
      <c r="X44" s="36">
        <f t="shared" si="34"/>
        <v>0</v>
      </c>
      <c r="Y44" s="36">
        <f t="shared" si="34"/>
        <v>0</v>
      </c>
      <c r="Z44" s="36">
        <f t="shared" si="34"/>
        <v>0</v>
      </c>
      <c r="AA44" s="36">
        <f t="shared" ref="AA44:AB44" si="35">COUNTIFS(AA4:AA29,"&gt;25")</f>
        <v>0</v>
      </c>
      <c r="AB44" s="36">
        <f t="shared" si="35"/>
        <v>0</v>
      </c>
      <c r="AC44" s="36">
        <f t="shared" ref="AC44:AD44" si="36">COUNTIFS(AC4:AC29,"&gt;25")</f>
        <v>0</v>
      </c>
      <c r="AD44" s="36">
        <f t="shared" si="36"/>
        <v>0</v>
      </c>
      <c r="AE44" s="36">
        <f t="shared" si="34"/>
        <v>0</v>
      </c>
    </row>
    <row r="45" spans="1:33" x14ac:dyDescent="0.2">
      <c r="A45" s="3" t="s">
        <v>52</v>
      </c>
      <c r="B45" s="36">
        <f>COUNTIF(B4:B29,"&lt;=0")+COUNTIF(B4:B29,"&gt;0")</f>
        <v>11</v>
      </c>
      <c r="C45" s="36">
        <f t="shared" ref="C45:AE45" si="37">COUNTIF(C4:C29,"&lt;=0")+COUNTIF(C4:C29,"&gt;0")</f>
        <v>16</v>
      </c>
      <c r="D45" s="36">
        <f t="shared" si="37"/>
        <v>16</v>
      </c>
      <c r="E45" s="36">
        <f t="shared" si="37"/>
        <v>19</v>
      </c>
      <c r="F45" s="36">
        <f t="shared" si="37"/>
        <v>18</v>
      </c>
      <c r="G45" s="36">
        <f t="shared" si="37"/>
        <v>19</v>
      </c>
      <c r="H45" s="36">
        <f t="shared" si="37"/>
        <v>21</v>
      </c>
      <c r="I45" s="36">
        <f t="shared" si="37"/>
        <v>21</v>
      </c>
      <c r="J45" s="36">
        <f t="shared" si="37"/>
        <v>20</v>
      </c>
      <c r="K45" s="36">
        <f t="shared" si="37"/>
        <v>22</v>
      </c>
      <c r="L45" s="36">
        <f t="shared" si="37"/>
        <v>24</v>
      </c>
      <c r="M45" s="36">
        <f t="shared" si="37"/>
        <v>24</v>
      </c>
      <c r="N45" s="36">
        <f t="shared" si="37"/>
        <v>24</v>
      </c>
      <c r="O45" s="36">
        <f t="shared" si="37"/>
        <v>24</v>
      </c>
      <c r="P45" s="36">
        <f t="shared" si="37"/>
        <v>24</v>
      </c>
      <c r="Q45" s="36">
        <f t="shared" si="37"/>
        <v>23</v>
      </c>
      <c r="R45" s="36">
        <f t="shared" si="37"/>
        <v>23</v>
      </c>
      <c r="S45" s="36">
        <f t="shared" si="37"/>
        <v>23</v>
      </c>
      <c r="T45" s="36">
        <f>COUNTIF(T4:T29,"&lt;=0")+COUNTIF(T4:T29,"&gt;0")</f>
        <v>23</v>
      </c>
      <c r="U45" s="36">
        <f>COUNTIF(U4:U29,"&lt;=0")+COUNTIF(U4:U29,"&gt;0")</f>
        <v>23</v>
      </c>
      <c r="V45" s="36">
        <f>COUNTIF(V4:V29,"&lt;=0")+COUNTIF(V4:V29,"&gt;0")</f>
        <v>23</v>
      </c>
      <c r="W45" s="36">
        <f t="shared" ref="W45:X45" si="38">COUNTIF(W4:W29,"&lt;=0")+COUNTIF(W4:W29,"&gt;0")</f>
        <v>23</v>
      </c>
      <c r="X45" s="36">
        <f t="shared" si="38"/>
        <v>24</v>
      </c>
      <c r="Y45" s="36">
        <f t="shared" ref="Y45:Z45" si="39">COUNTIF(Y4:Y29,"&lt;=0")+COUNTIF(Y4:Y29,"&gt;0")</f>
        <v>24</v>
      </c>
      <c r="Z45" s="36">
        <f t="shared" si="39"/>
        <v>25</v>
      </c>
      <c r="AA45" s="36">
        <f t="shared" ref="AA45:AB45" si="40">COUNTIF(AA4:AA29,"&lt;=0")+COUNTIF(AA4:AA29,"&gt;0")</f>
        <v>25</v>
      </c>
      <c r="AB45" s="36">
        <f t="shared" si="40"/>
        <v>25</v>
      </c>
      <c r="AC45" s="36">
        <f t="shared" ref="AC45:AD45" si="41">COUNTIF(AC4:AC29,"&lt;=0")+COUNTIF(AC4:AC29,"&gt;0")</f>
        <v>24</v>
      </c>
      <c r="AD45" s="36">
        <f t="shared" si="41"/>
        <v>25</v>
      </c>
      <c r="AE45" s="36">
        <f t="shared" si="37"/>
        <v>25</v>
      </c>
    </row>
    <row r="46" spans="1:33" ht="15" customHeight="1" x14ac:dyDescent="0.2"/>
  </sheetData>
  <autoFilter ref="A3:AE29"/>
  <phoneticPr fontId="4" type="noConversion"/>
  <conditionalFormatting sqref="B45:V45 AE45">
    <cfRule type="cellIs" dxfId="34" priority="8" stopIfTrue="1" operator="notEqual">
      <formula>SUM(B41:B44)</formula>
    </cfRule>
  </conditionalFormatting>
  <conditionalFormatting sqref="C36">
    <cfRule type="expression" dxfId="33" priority="7" stopIfTrue="1">
      <formula>OR(C36&lt;&gt;0,C36=0)</formula>
    </cfRule>
  </conditionalFormatting>
  <conditionalFormatting sqref="D36:V36 AE36">
    <cfRule type="expression" dxfId="32" priority="6" stopIfTrue="1">
      <formula>OR(D36&lt;&gt;0,D36=0)</formula>
    </cfRule>
  </conditionalFormatting>
  <conditionalFormatting sqref="W45">
    <cfRule type="cellIs" dxfId="31" priority="5" stopIfTrue="1" operator="notEqual">
      <formula>SUM(W41:W44)</formula>
    </cfRule>
  </conditionalFormatting>
  <conditionalFormatting sqref="W36">
    <cfRule type="expression" dxfId="30" priority="4" stopIfTrue="1">
      <formula>OR(W36&lt;&gt;0,W36=0)</formula>
    </cfRule>
  </conditionalFormatting>
  <conditionalFormatting sqref="X45:AD45">
    <cfRule type="cellIs" dxfId="29" priority="3" stopIfTrue="1" operator="notEqual">
      <formula>SUM(X41:X44)</formula>
    </cfRule>
  </conditionalFormatting>
  <conditionalFormatting sqref="X36:AD36">
    <cfRule type="expression" dxfId="28" priority="2" stopIfTrue="1">
      <formula>OR(X36&lt;&gt;0,X36=0)</formula>
    </cfRule>
  </conditionalFormatting>
  <conditionalFormatting sqref="AG36">
    <cfRule type="expression" dxfId="27" priority="1" stopIfTrue="1">
      <formula>OR(AG36&lt;&gt;0,AG36=0)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&amp;CKapitaldienstanteil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7" r:id="rId4" name="Group Box 4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zoomScale="85" zoomScaleNormal="85" workbookViewId="0">
      <pane ySplit="2" topLeftCell="A33" activePane="bottomLeft" state="frozen"/>
      <selection pane="bottomLeft" activeCell="A36" sqref="A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22" width="6.7109375" style="3" customWidth="1"/>
    <col min="23" max="23" width="8.140625" style="3" bestFit="1" customWidth="1" outlineLevel="1"/>
    <col min="24" max="28" width="6.7109375" style="3" customWidth="1"/>
    <col min="29" max="16384" width="11.42578125" style="3"/>
  </cols>
  <sheetData>
    <row r="1" spans="1:23" ht="15" customHeight="1" x14ac:dyDescent="0.2">
      <c r="A1" s="1" t="s">
        <v>41</v>
      </c>
      <c r="B1" s="31" t="s">
        <v>4</v>
      </c>
      <c r="C1" s="31" t="s">
        <v>4</v>
      </c>
      <c r="D1" s="31" t="s">
        <v>4</v>
      </c>
      <c r="E1" s="31" t="s">
        <v>4</v>
      </c>
      <c r="F1" s="31" t="s">
        <v>4</v>
      </c>
      <c r="G1" s="31" t="s">
        <v>4</v>
      </c>
      <c r="H1" s="31" t="s">
        <v>4</v>
      </c>
      <c r="I1" s="31" t="s">
        <v>4</v>
      </c>
      <c r="J1" s="31" t="s">
        <v>4</v>
      </c>
      <c r="K1" s="31" t="s">
        <v>4</v>
      </c>
      <c r="L1" s="31" t="s">
        <v>4</v>
      </c>
      <c r="M1" s="31" t="s">
        <v>4</v>
      </c>
      <c r="N1" s="31" t="s">
        <v>4</v>
      </c>
      <c r="O1" s="31" t="s">
        <v>4</v>
      </c>
      <c r="P1" s="31" t="s">
        <v>4</v>
      </c>
      <c r="Q1" s="31" t="s">
        <v>4</v>
      </c>
      <c r="R1" s="31" t="s">
        <v>4</v>
      </c>
      <c r="S1" s="31" t="s">
        <v>4</v>
      </c>
      <c r="T1" s="31" t="s">
        <v>4</v>
      </c>
      <c r="U1" s="49" t="s">
        <v>4</v>
      </c>
    </row>
    <row r="2" spans="1:23" ht="15" customHeight="1" x14ac:dyDescent="0.2">
      <c r="A2" s="26" t="s">
        <v>40</v>
      </c>
      <c r="B2" s="26">
        <v>2001</v>
      </c>
      <c r="C2" s="26">
        <f t="shared" ref="C2:T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si="0"/>
        <v>2010</v>
      </c>
      <c r="L2" s="26">
        <f t="shared" si="0"/>
        <v>2011</v>
      </c>
      <c r="M2" s="26">
        <f t="shared" si="0"/>
        <v>2012</v>
      </c>
      <c r="N2" s="26">
        <f t="shared" si="0"/>
        <v>2013</v>
      </c>
      <c r="O2" s="26">
        <f t="shared" si="0"/>
        <v>2014</v>
      </c>
      <c r="P2" s="26">
        <f t="shared" si="0"/>
        <v>2015</v>
      </c>
      <c r="Q2" s="26">
        <f t="shared" si="0"/>
        <v>2016</v>
      </c>
      <c r="R2" s="26">
        <f t="shared" si="0"/>
        <v>2017</v>
      </c>
      <c r="S2" s="26">
        <f t="shared" si="0"/>
        <v>2018</v>
      </c>
      <c r="T2" s="26">
        <f t="shared" si="0"/>
        <v>2019</v>
      </c>
      <c r="U2" s="50" t="s">
        <v>89</v>
      </c>
      <c r="W2" s="48" t="str">
        <f>Selbstfinanzierungsgrad!AG2</f>
        <v>2019-16</v>
      </c>
    </row>
    <row r="3" spans="1:23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51"/>
    </row>
    <row r="4" spans="1:23" ht="15" customHeight="1" x14ac:dyDescent="0.2">
      <c r="A4" s="6" t="s">
        <v>7</v>
      </c>
      <c r="B4" s="7" t="s">
        <v>8</v>
      </c>
      <c r="C4" s="7">
        <v>156.80000000000001</v>
      </c>
      <c r="D4" s="7">
        <v>150.9</v>
      </c>
      <c r="E4" s="8">
        <v>149</v>
      </c>
      <c r="F4" s="8">
        <v>143</v>
      </c>
      <c r="G4" s="8">
        <v>160.30000000000001</v>
      </c>
      <c r="H4" s="8">
        <v>57.7</v>
      </c>
      <c r="I4" s="8">
        <v>49.1</v>
      </c>
      <c r="J4" s="8">
        <v>49</v>
      </c>
      <c r="K4" s="8">
        <v>43.3</v>
      </c>
      <c r="L4" s="8">
        <v>37</v>
      </c>
      <c r="M4" s="8">
        <v>36.4</v>
      </c>
      <c r="N4" s="8">
        <v>40.200000000000003</v>
      </c>
      <c r="O4" s="8">
        <v>59.6</v>
      </c>
      <c r="P4" s="8">
        <v>66</v>
      </c>
      <c r="Q4" s="8">
        <f>+'[1]Résumé Eingang'!X3</f>
        <v>79.2</v>
      </c>
      <c r="R4" s="8">
        <f>+'[1]Résumé Eingang'!Y3</f>
        <v>82.9</v>
      </c>
      <c r="S4" s="8">
        <f>+'[1]Résumé Eingang'!Z3</f>
        <v>81.400000000000006</v>
      </c>
      <c r="T4" s="8">
        <f>+'[1]Résumé Eingang'!AA3</f>
        <v>82.6</v>
      </c>
      <c r="U4" s="8">
        <f>AVERAGE(C4:T4)</f>
        <v>84.688888888888897</v>
      </c>
      <c r="W4" s="8">
        <f>+Q4-T4</f>
        <v>-3.3999999999999915</v>
      </c>
    </row>
    <row r="5" spans="1:23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>
        <v>151</v>
      </c>
      <c r="F5" s="25">
        <v>148</v>
      </c>
      <c r="G5" s="25">
        <v>98.8</v>
      </c>
      <c r="H5" s="25">
        <v>77.3</v>
      </c>
      <c r="I5" s="25">
        <v>90.8</v>
      </c>
      <c r="J5" s="25">
        <v>86.7</v>
      </c>
      <c r="K5" s="25">
        <v>84.6</v>
      </c>
      <c r="L5" s="25">
        <v>81.7</v>
      </c>
      <c r="M5" s="25">
        <v>86.7</v>
      </c>
      <c r="N5" s="25">
        <v>85.7</v>
      </c>
      <c r="O5" s="25">
        <v>71.2</v>
      </c>
      <c r="P5" s="25">
        <v>69.599999999999994</v>
      </c>
      <c r="Q5" s="25">
        <f>+'[1]Résumé Eingang'!X4</f>
        <v>72.2</v>
      </c>
      <c r="R5" s="25">
        <f>+'[1]Résumé Eingang'!Y4</f>
        <v>72.400000000000006</v>
      </c>
      <c r="S5" s="25">
        <f>+'[1]Résumé Eingang'!Z4</f>
        <v>70</v>
      </c>
      <c r="T5" s="25">
        <f>+'[1]Résumé Eingang'!AA4</f>
        <v>68.2</v>
      </c>
      <c r="U5" s="25">
        <f t="shared" ref="U5:U29" si="1">AVERAGE(C5:T5)</f>
        <v>88.43125000000002</v>
      </c>
      <c r="W5" s="25">
        <f t="shared" ref="W5:W36" si="2">+Q5-T5</f>
        <v>4</v>
      </c>
    </row>
    <row r="6" spans="1:23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130</v>
      </c>
      <c r="F6" s="8">
        <v>142</v>
      </c>
      <c r="G6" s="8">
        <v>53</v>
      </c>
      <c r="H6" s="8">
        <v>50</v>
      </c>
      <c r="I6" s="8">
        <v>40.67</v>
      </c>
      <c r="J6" s="8">
        <v>39.6</v>
      </c>
      <c r="K6" s="8">
        <v>25.05</v>
      </c>
      <c r="L6" s="8">
        <v>25.45</v>
      </c>
      <c r="M6" s="8">
        <v>22.68</v>
      </c>
      <c r="N6" s="8">
        <v>20.6</v>
      </c>
      <c r="O6" s="8">
        <v>24.41</v>
      </c>
      <c r="P6" s="8">
        <v>44.84</v>
      </c>
      <c r="Q6" s="8">
        <f>+'[1]Résumé Eingang'!X5</f>
        <v>41.7</v>
      </c>
      <c r="R6" s="8">
        <f>+'[1]Résumé Eingang'!Y5</f>
        <v>36.06</v>
      </c>
      <c r="S6" s="8">
        <f>+'[1]Résumé Eingang'!Z5</f>
        <v>41.11</v>
      </c>
      <c r="T6" s="8">
        <f>+'[1]Résumé Eingang'!AA5</f>
        <v>40.270000000000003</v>
      </c>
      <c r="U6" s="8">
        <f t="shared" si="1"/>
        <v>48.590000000000011</v>
      </c>
      <c r="W6" s="8">
        <f t="shared" si="2"/>
        <v>1.4299999999999997</v>
      </c>
    </row>
    <row r="7" spans="1:23" ht="15" customHeight="1" x14ac:dyDescent="0.2">
      <c r="A7" s="24" t="s">
        <v>12</v>
      </c>
      <c r="B7" s="25">
        <v>55</v>
      </c>
      <c r="C7" s="25">
        <v>58.2</v>
      </c>
      <c r="D7" s="25">
        <v>58.2</v>
      </c>
      <c r="E7" s="25">
        <v>98.003615010982458</v>
      </c>
      <c r="F7" s="25">
        <v>93.921886249005667</v>
      </c>
      <c r="G7" s="25">
        <v>89.63333599885118</v>
      </c>
      <c r="H7" s="25">
        <v>88.362076981703879</v>
      </c>
      <c r="I7" s="25">
        <v>84.000188478339538</v>
      </c>
      <c r="J7" s="25">
        <v>86.1</v>
      </c>
      <c r="K7" s="25">
        <v>86.138464128036446</v>
      </c>
      <c r="L7" s="25">
        <v>86.138464128036446</v>
      </c>
      <c r="M7" s="25">
        <v>72.652046993042021</v>
      </c>
      <c r="N7" s="25">
        <v>76.251555711862807</v>
      </c>
      <c r="O7" s="25">
        <v>64.5</v>
      </c>
      <c r="P7" s="25">
        <v>69.3</v>
      </c>
      <c r="Q7" s="25">
        <f>+'[1]Résumé Eingang'!X6</f>
        <v>70</v>
      </c>
      <c r="R7" s="25">
        <f>+'[1]Résumé Eingang'!Y6</f>
        <v>74.5</v>
      </c>
      <c r="S7" s="25">
        <f>+'[1]Résumé Eingang'!Z6</f>
        <v>76.400000000000006</v>
      </c>
      <c r="T7" s="25">
        <f>+'[1]Résumé Eingang'!AA6</f>
        <v>76.499639196304273</v>
      </c>
      <c r="U7" s="25">
        <f t="shared" si="1"/>
        <v>78.266737382009154</v>
      </c>
      <c r="W7" s="25">
        <f t="shared" si="2"/>
        <v>-6.4996391963042726</v>
      </c>
    </row>
    <row r="8" spans="1:23" ht="15" customHeight="1" x14ac:dyDescent="0.2">
      <c r="A8" s="6" t="s">
        <v>13</v>
      </c>
      <c r="B8" s="7" t="s">
        <v>8</v>
      </c>
      <c r="C8" s="7">
        <v>148.5</v>
      </c>
      <c r="D8" s="7">
        <v>137.1</v>
      </c>
      <c r="E8" s="8">
        <v>141.6</v>
      </c>
      <c r="F8" s="8">
        <v>129</v>
      </c>
      <c r="G8" s="8">
        <v>123.7</v>
      </c>
      <c r="H8" s="8">
        <v>111.7</v>
      </c>
      <c r="I8" s="8">
        <v>107.8</v>
      </c>
      <c r="J8" s="8">
        <v>114</v>
      </c>
      <c r="K8" s="8">
        <v>100.6</v>
      </c>
      <c r="L8" s="8">
        <v>107.6</v>
      </c>
      <c r="M8" s="8">
        <v>133.69999999999999</v>
      </c>
      <c r="N8" s="8">
        <v>189.3</v>
      </c>
      <c r="O8" s="8">
        <v>182.6</v>
      </c>
      <c r="P8" s="8">
        <v>171</v>
      </c>
      <c r="Q8" s="8">
        <f>+'[1]Résumé Eingang'!X7</f>
        <v>177.5</v>
      </c>
      <c r="R8" s="8">
        <f>+'[1]Résumé Eingang'!Y7</f>
        <v>177</v>
      </c>
      <c r="S8" s="8">
        <f>+'[1]Résumé Eingang'!Z7</f>
        <v>171.4</v>
      </c>
      <c r="T8" s="8">
        <f>+'[1]Résumé Eingang'!AA7</f>
        <v>163</v>
      </c>
      <c r="U8" s="8">
        <f t="shared" si="1"/>
        <v>143.72777777777776</v>
      </c>
      <c r="W8" s="8">
        <f t="shared" si="2"/>
        <v>14.5</v>
      </c>
    </row>
    <row r="9" spans="1:23" ht="15" customHeight="1" x14ac:dyDescent="0.2">
      <c r="A9" s="24" t="s">
        <v>14</v>
      </c>
      <c r="B9" s="25" t="s">
        <v>8</v>
      </c>
      <c r="C9" s="25">
        <v>109.9</v>
      </c>
      <c r="D9" s="25">
        <v>105.8</v>
      </c>
      <c r="E9" s="25">
        <v>106.8</v>
      </c>
      <c r="F9" s="25">
        <v>103.5</v>
      </c>
      <c r="G9" s="25">
        <v>90.1</v>
      </c>
      <c r="H9" s="25">
        <v>87.9</v>
      </c>
      <c r="I9" s="25">
        <v>86.3</v>
      </c>
      <c r="J9" s="25">
        <v>87.9</v>
      </c>
      <c r="K9" s="25">
        <v>88.5</v>
      </c>
      <c r="L9" s="25">
        <v>94.5</v>
      </c>
      <c r="M9" s="25">
        <v>93.2</v>
      </c>
      <c r="N9" s="25">
        <v>93</v>
      </c>
      <c r="O9" s="25">
        <v>61.4</v>
      </c>
      <c r="P9" s="25">
        <v>62.2</v>
      </c>
      <c r="Q9" s="25">
        <f>+'[1]Résumé Eingang'!X8</f>
        <v>100.6</v>
      </c>
      <c r="R9" s="25">
        <f>+'[1]Résumé Eingang'!Y8</f>
        <v>100.3</v>
      </c>
      <c r="S9" s="25">
        <f>+'[1]Résumé Eingang'!Z8</f>
        <v>101.3</v>
      </c>
      <c r="T9" s="25">
        <f>+'[1]Résumé Eingang'!AA8</f>
        <v>102.1</v>
      </c>
      <c r="U9" s="25">
        <f t="shared" si="1"/>
        <v>93.072222222222209</v>
      </c>
      <c r="W9" s="25">
        <f t="shared" si="2"/>
        <v>-1.5</v>
      </c>
    </row>
    <row r="10" spans="1:23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104.6</v>
      </c>
      <c r="F10" s="8">
        <v>112.96</v>
      </c>
      <c r="G10" s="8">
        <v>112.5</v>
      </c>
      <c r="H10" s="8">
        <v>116.97</v>
      </c>
      <c r="I10" s="8">
        <v>108.11</v>
      </c>
      <c r="J10" s="8">
        <v>104</v>
      </c>
      <c r="K10" s="8">
        <v>99.1</v>
      </c>
      <c r="L10" s="8">
        <v>95.49</v>
      </c>
      <c r="M10" s="8">
        <v>96.33</v>
      </c>
      <c r="N10" s="8">
        <v>96.5</v>
      </c>
      <c r="O10" s="8">
        <v>99.85</v>
      </c>
      <c r="P10" s="8">
        <v>99.8</v>
      </c>
      <c r="Q10" s="8">
        <f>+'[1]Résumé Eingang'!X9</f>
        <v>99.6</v>
      </c>
      <c r="R10" s="8">
        <f>+'[1]Résumé Eingang'!Y9</f>
        <v>99.1</v>
      </c>
      <c r="S10" s="8">
        <f>+'[1]Résumé Eingang'!Z9</f>
        <v>97.04</v>
      </c>
      <c r="T10" s="8">
        <f>+'[1]Résumé Eingang'!AA9</f>
        <v>95.2</v>
      </c>
      <c r="U10" s="8">
        <f t="shared" si="1"/>
        <v>102.32187499999998</v>
      </c>
      <c r="W10" s="8">
        <f t="shared" si="2"/>
        <v>4.3999999999999915</v>
      </c>
    </row>
    <row r="11" spans="1:23" ht="15" customHeight="1" x14ac:dyDescent="0.2">
      <c r="A11" s="24" t="s">
        <v>16</v>
      </c>
      <c r="B11" s="25">
        <v>168.7</v>
      </c>
      <c r="C11" s="25">
        <v>159</v>
      </c>
      <c r="D11" s="25">
        <v>161.6</v>
      </c>
      <c r="E11" s="25">
        <v>151.69999999999999</v>
      </c>
      <c r="F11" s="25">
        <v>150.4</v>
      </c>
      <c r="G11" s="25">
        <v>138.5</v>
      </c>
      <c r="H11" s="25">
        <v>137.30000000000001</v>
      </c>
      <c r="I11" s="25">
        <v>116.9</v>
      </c>
      <c r="J11" s="25">
        <v>112.5</v>
      </c>
      <c r="K11" s="25">
        <v>110.6</v>
      </c>
      <c r="L11" s="25">
        <v>112.6</v>
      </c>
      <c r="M11" s="25">
        <v>110.9</v>
      </c>
      <c r="N11" s="25">
        <v>105.6</v>
      </c>
      <c r="O11" s="25">
        <v>105.2</v>
      </c>
      <c r="P11" s="25">
        <v>105.5</v>
      </c>
      <c r="Q11" s="25">
        <f>+'[1]Résumé Eingang'!X10</f>
        <v>113.3</v>
      </c>
      <c r="R11" s="25">
        <f>+'[1]Résumé Eingang'!Y10</f>
        <v>109.8</v>
      </c>
      <c r="S11" s="25">
        <f>+'[1]Résumé Eingang'!Z10</f>
        <v>112.2</v>
      </c>
      <c r="T11" s="25">
        <f>+'[1]Résumé Eingang'!AA10</f>
        <v>120.7</v>
      </c>
      <c r="U11" s="25">
        <f t="shared" si="1"/>
        <v>124.12777777777777</v>
      </c>
      <c r="W11" s="25">
        <f t="shared" si="2"/>
        <v>-7.4000000000000057</v>
      </c>
    </row>
    <row r="12" spans="1:23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89.1</v>
      </c>
      <c r="G12" s="8">
        <v>80.7</v>
      </c>
      <c r="H12" s="8">
        <v>74.900000000000006</v>
      </c>
      <c r="I12" s="8">
        <v>81.900000000000006</v>
      </c>
      <c r="J12" s="8">
        <v>77.2</v>
      </c>
      <c r="K12" s="8">
        <v>72.599999999999994</v>
      </c>
      <c r="L12" s="8">
        <v>91.6</v>
      </c>
      <c r="M12" s="8">
        <v>80.099999999999994</v>
      </c>
      <c r="N12" s="8">
        <v>84.3</v>
      </c>
      <c r="O12" s="8">
        <v>69.8</v>
      </c>
      <c r="P12" s="8">
        <v>68.7</v>
      </c>
      <c r="Q12" s="8">
        <f>+'[1]Résumé Eingang'!X11</f>
        <v>75.5</v>
      </c>
      <c r="R12" s="8">
        <f>+'[1]Résumé Eingang'!Y11</f>
        <v>82.3</v>
      </c>
      <c r="S12" s="8">
        <f>+'[1]Résumé Eingang'!Z11</f>
        <v>84.8</v>
      </c>
      <c r="T12" s="8">
        <f>+'[1]Résumé Eingang'!AA11</f>
        <v>86.2</v>
      </c>
      <c r="U12" s="8">
        <f t="shared" si="1"/>
        <v>79.98</v>
      </c>
      <c r="W12" s="8">
        <f t="shared" si="2"/>
        <v>-10.700000000000003</v>
      </c>
    </row>
    <row r="13" spans="1:23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105.3</v>
      </c>
      <c r="F13" s="25">
        <v>100.2</v>
      </c>
      <c r="G13" s="25">
        <v>105</v>
      </c>
      <c r="H13" s="25">
        <v>94.96</v>
      </c>
      <c r="I13" s="25">
        <v>87.34</v>
      </c>
      <c r="J13" s="25">
        <v>88.22</v>
      </c>
      <c r="K13" s="25">
        <v>85.4</v>
      </c>
      <c r="L13" s="25">
        <v>86.4</v>
      </c>
      <c r="M13" s="25">
        <v>84.1</v>
      </c>
      <c r="N13" s="25">
        <v>80</v>
      </c>
      <c r="O13" s="25">
        <v>78.06</v>
      </c>
      <c r="P13" s="25">
        <v>85.89</v>
      </c>
      <c r="Q13" s="25">
        <f>+'[1]Résumé Eingang'!X12</f>
        <v>77.760000000000005</v>
      </c>
      <c r="R13" s="25">
        <f>+'[1]Résumé Eingang'!Y12</f>
        <v>79.39</v>
      </c>
      <c r="S13" s="25">
        <f>+'[1]Résumé Eingang'!Z12</f>
        <v>68.930000000000007</v>
      </c>
      <c r="T13" s="25">
        <f>+'[1]Résumé Eingang'!AA12</f>
        <v>66.41</v>
      </c>
      <c r="U13" s="25">
        <f t="shared" si="1"/>
        <v>85.835000000000022</v>
      </c>
      <c r="W13" s="25">
        <f t="shared" si="2"/>
        <v>11.350000000000009</v>
      </c>
    </row>
    <row r="14" spans="1:23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8">
        <v>209</v>
      </c>
      <c r="G14" s="8">
        <v>170.6</v>
      </c>
      <c r="H14" s="8">
        <v>187.6</v>
      </c>
      <c r="I14" s="8">
        <v>191.5</v>
      </c>
      <c r="J14" s="8">
        <v>191.99</v>
      </c>
      <c r="K14" s="8">
        <v>195.73</v>
      </c>
      <c r="L14" s="8">
        <v>192.35</v>
      </c>
      <c r="M14" s="8">
        <v>186.47</v>
      </c>
      <c r="N14" s="8">
        <v>181.51</v>
      </c>
      <c r="O14" s="8">
        <v>172.22</v>
      </c>
      <c r="P14" s="8">
        <v>160.44</v>
      </c>
      <c r="Q14" s="8">
        <f>+'[1]Résumé Eingang'!X13</f>
        <v>163.78</v>
      </c>
      <c r="R14" s="8">
        <f>+'[1]Résumé Eingang'!Y13</f>
        <v>166.87</v>
      </c>
      <c r="S14" s="8">
        <f>+'[1]Résumé Eingang'!Z13</f>
        <v>164.33</v>
      </c>
      <c r="T14" s="8">
        <f>+'[1]Résumé Eingang'!AA13</f>
        <v>136.34</v>
      </c>
      <c r="U14" s="8">
        <f t="shared" si="1"/>
        <v>178.04866666666666</v>
      </c>
      <c r="W14" s="8">
        <f t="shared" si="2"/>
        <v>27.439999999999998</v>
      </c>
    </row>
    <row r="15" spans="1:23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tr">
        <f>+'[1]Résumé Eingang'!X14</f>
        <v>---</v>
      </c>
      <c r="R15" s="25" t="str">
        <f>+'[1]Résumé Eingang'!Y14</f>
        <v>---</v>
      </c>
      <c r="S15" s="25" t="str">
        <f>+'[1]Résumé Eingang'!Z14</f>
        <v>---</v>
      </c>
      <c r="T15" s="25">
        <f>+'[1]Résumé Eingang'!AA14</f>
        <v>109.78</v>
      </c>
      <c r="U15" s="25">
        <f t="shared" si="1"/>
        <v>109.78</v>
      </c>
      <c r="W15" s="25" t="e">
        <f t="shared" si="2"/>
        <v>#VALUE!</v>
      </c>
    </row>
    <row r="16" spans="1:23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141.30000000000001</v>
      </c>
      <c r="F16" s="8">
        <v>165.2</v>
      </c>
      <c r="G16" s="8">
        <v>190.7</v>
      </c>
      <c r="H16" s="8">
        <v>167.2</v>
      </c>
      <c r="I16" s="8">
        <v>168.3</v>
      </c>
      <c r="J16" s="8">
        <v>161.9</v>
      </c>
      <c r="K16" s="8">
        <v>155.19999999999999</v>
      </c>
      <c r="L16" s="8">
        <v>147.6</v>
      </c>
      <c r="M16" s="8">
        <v>135</v>
      </c>
      <c r="N16" s="8">
        <v>139.9</v>
      </c>
      <c r="O16" s="8">
        <v>137.6</v>
      </c>
      <c r="P16" s="8">
        <v>140.80000000000001</v>
      </c>
      <c r="Q16" s="8">
        <f>+'[1]Résumé Eingang'!X15</f>
        <v>152</v>
      </c>
      <c r="R16" s="8">
        <f>+'[1]Résumé Eingang'!Y15</f>
        <v>146.1</v>
      </c>
      <c r="S16" s="8">
        <f>+'[1]Résumé Eingang'!Z15</f>
        <v>150.1</v>
      </c>
      <c r="T16" s="8">
        <f>+'[1]Résumé Eingang'!AA15</f>
        <v>150.6</v>
      </c>
      <c r="U16" s="8">
        <f t="shared" si="1"/>
        <v>153.09374999999997</v>
      </c>
      <c r="W16" s="8">
        <f t="shared" si="2"/>
        <v>1.4000000000000057</v>
      </c>
    </row>
    <row r="17" spans="1:23" ht="15" customHeight="1" x14ac:dyDescent="0.2">
      <c r="A17" s="24" t="s">
        <v>22</v>
      </c>
      <c r="B17" s="25" t="s">
        <v>8</v>
      </c>
      <c r="C17" s="25" t="s">
        <v>8</v>
      </c>
      <c r="D17" s="25" t="s">
        <v>8</v>
      </c>
      <c r="E17" s="25" t="s">
        <v>8</v>
      </c>
      <c r="F17" s="25" t="s">
        <v>10</v>
      </c>
      <c r="G17" s="25" t="s">
        <v>10</v>
      </c>
      <c r="H17" s="25" t="s">
        <v>10</v>
      </c>
      <c r="I17" s="25" t="s">
        <v>8</v>
      </c>
      <c r="J17" s="25" t="s">
        <v>8</v>
      </c>
      <c r="K17" s="25" t="s">
        <v>8</v>
      </c>
      <c r="L17" s="25" t="s">
        <v>8</v>
      </c>
      <c r="M17" s="25">
        <v>85</v>
      </c>
      <c r="N17" s="25">
        <v>77.8</v>
      </c>
      <c r="O17" s="25">
        <v>87.9</v>
      </c>
      <c r="P17" s="25">
        <v>92.6</v>
      </c>
      <c r="Q17" s="25">
        <f>+'[1]Résumé Eingang'!X16</f>
        <v>92.6</v>
      </c>
      <c r="R17" s="25">
        <f>+'[1]Résumé Eingang'!Y16</f>
        <v>96.5</v>
      </c>
      <c r="S17" s="25">
        <f>+'[1]Résumé Eingang'!Z16</f>
        <v>83.7</v>
      </c>
      <c r="T17" s="25">
        <f>+'[1]Résumé Eingang'!AA16</f>
        <v>75.400000000000006</v>
      </c>
      <c r="U17" s="25">
        <f t="shared" si="1"/>
        <v>86.4375</v>
      </c>
      <c r="W17" s="25">
        <f t="shared" si="2"/>
        <v>17.199999999999989</v>
      </c>
    </row>
    <row r="18" spans="1:23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130</v>
      </c>
      <c r="G18" s="8">
        <v>108.3</v>
      </c>
      <c r="H18" s="8">
        <v>98.4</v>
      </c>
      <c r="I18" s="8">
        <v>91.4</v>
      </c>
      <c r="J18" s="8">
        <v>97.8</v>
      </c>
      <c r="K18" s="8">
        <v>90.76</v>
      </c>
      <c r="L18" s="8">
        <v>97.1</v>
      </c>
      <c r="M18" s="8">
        <v>108.54</v>
      </c>
      <c r="N18" s="8">
        <v>96</v>
      </c>
      <c r="O18" s="8">
        <v>97.8</v>
      </c>
      <c r="P18" s="8">
        <v>68</v>
      </c>
      <c r="Q18" s="8">
        <f>+'[1]Résumé Eingang'!X17</f>
        <v>65.400000000000006</v>
      </c>
      <c r="R18" s="8">
        <f>+'[1]Résumé Eingang'!Y17</f>
        <v>59.4</v>
      </c>
      <c r="S18" s="8">
        <f>+'[1]Résumé Eingang'!Z17</f>
        <v>55.9</v>
      </c>
      <c r="T18" s="8">
        <f>+'[1]Résumé Eingang'!AA17</f>
        <v>51.4</v>
      </c>
      <c r="U18" s="8">
        <f t="shared" si="1"/>
        <v>87.746666666666684</v>
      </c>
      <c r="W18" s="8">
        <f t="shared" si="2"/>
        <v>14.000000000000007</v>
      </c>
    </row>
    <row r="19" spans="1:23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99.78</v>
      </c>
      <c r="G19" s="25">
        <v>93</v>
      </c>
      <c r="H19" s="25">
        <v>92.6</v>
      </c>
      <c r="I19" s="25">
        <v>86.9</v>
      </c>
      <c r="J19" s="25">
        <v>83.2</v>
      </c>
      <c r="K19" s="25">
        <v>92.2</v>
      </c>
      <c r="L19" s="25">
        <v>89.3</v>
      </c>
      <c r="M19" s="25">
        <v>96.4</v>
      </c>
      <c r="N19" s="25">
        <v>97</v>
      </c>
      <c r="O19" s="25">
        <v>97.1</v>
      </c>
      <c r="P19" s="25">
        <v>97.8</v>
      </c>
      <c r="Q19" s="25">
        <f>+'[1]Résumé Eingang'!X18</f>
        <v>84.6</v>
      </c>
      <c r="R19" s="25">
        <f>+'[1]Résumé Eingang'!Y18</f>
        <v>86.792272427434</v>
      </c>
      <c r="S19" s="25">
        <f>+'[1]Résumé Eingang'!Z18</f>
        <v>98.09748207459981</v>
      </c>
      <c r="T19" s="25">
        <f>+'[1]Résumé Eingang'!AA18</f>
        <v>95.33</v>
      </c>
      <c r="U19" s="25">
        <f t="shared" si="1"/>
        <v>92.673316966802247</v>
      </c>
      <c r="W19" s="25">
        <f t="shared" si="2"/>
        <v>-10.730000000000004</v>
      </c>
    </row>
    <row r="20" spans="1:23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66</v>
      </c>
      <c r="F20" s="8">
        <v>64</v>
      </c>
      <c r="G20" s="8">
        <v>57</v>
      </c>
      <c r="H20" s="8">
        <v>48</v>
      </c>
      <c r="I20" s="8">
        <v>40</v>
      </c>
      <c r="J20" s="8">
        <v>57</v>
      </c>
      <c r="K20" s="8">
        <v>38.799999999999997</v>
      </c>
      <c r="L20" s="8">
        <v>38.299999999999997</v>
      </c>
      <c r="M20" s="8">
        <v>41.1</v>
      </c>
      <c r="N20" s="8">
        <v>38.299999999999997</v>
      </c>
      <c r="O20" s="8">
        <v>46.1</v>
      </c>
      <c r="P20" s="8">
        <v>53.4</v>
      </c>
      <c r="Q20" s="8">
        <f>+'[1]Résumé Eingang'!X19</f>
        <v>49.2</v>
      </c>
      <c r="R20" s="8">
        <f>+'[1]Résumé Eingang'!Y19</f>
        <v>52.9</v>
      </c>
      <c r="S20" s="8">
        <f>+'[1]Résumé Eingang'!Z19</f>
        <v>57.6</v>
      </c>
      <c r="T20" s="8">
        <f>+'[1]Résumé Eingang'!AA19</f>
        <v>60</v>
      </c>
      <c r="U20" s="8">
        <f t="shared" si="1"/>
        <v>50.481250000000003</v>
      </c>
      <c r="W20" s="8">
        <f t="shared" si="2"/>
        <v>-10.799999999999997</v>
      </c>
    </row>
    <row r="21" spans="1:23" ht="15" customHeight="1" x14ac:dyDescent="0.2">
      <c r="A21" s="24" t="s">
        <v>26</v>
      </c>
      <c r="B21" s="25" t="s">
        <v>8</v>
      </c>
      <c r="C21" s="25">
        <v>89.4</v>
      </c>
      <c r="D21" s="25">
        <v>84.8</v>
      </c>
      <c r="E21" s="25">
        <v>80</v>
      </c>
      <c r="F21" s="25">
        <v>74.5</v>
      </c>
      <c r="G21" s="25">
        <v>72.8</v>
      </c>
      <c r="H21" s="25">
        <v>66.599999999999994</v>
      </c>
      <c r="I21" s="25">
        <v>63.4</v>
      </c>
      <c r="J21" s="25">
        <v>89.3</v>
      </c>
      <c r="K21" s="25">
        <v>94.6</v>
      </c>
      <c r="L21" s="25">
        <v>58.5</v>
      </c>
      <c r="M21" s="25">
        <v>57.8</v>
      </c>
      <c r="N21" s="25">
        <v>60.8</v>
      </c>
      <c r="O21" s="25">
        <v>63.9</v>
      </c>
      <c r="P21" s="25">
        <v>63.9</v>
      </c>
      <c r="Q21" s="25">
        <f>+'[1]Résumé Eingang'!X20</f>
        <v>69</v>
      </c>
      <c r="R21" s="25">
        <f>+'[1]Résumé Eingang'!Y20</f>
        <v>67.099999999999994</v>
      </c>
      <c r="S21" s="25">
        <f>+'[1]Résumé Eingang'!Z20</f>
        <v>66.8</v>
      </c>
      <c r="T21" s="25">
        <f>+'[1]Résumé Eingang'!AA20</f>
        <v>67.5</v>
      </c>
      <c r="U21" s="25">
        <f t="shared" si="1"/>
        <v>71.705555555555534</v>
      </c>
      <c r="W21" s="25">
        <f t="shared" si="2"/>
        <v>1.5</v>
      </c>
    </row>
    <row r="22" spans="1:23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130</v>
      </c>
      <c r="G22" s="8">
        <v>117.8</v>
      </c>
      <c r="H22" s="8">
        <v>107.8</v>
      </c>
      <c r="I22" s="8">
        <v>105</v>
      </c>
      <c r="J22" s="8">
        <v>99.57</v>
      </c>
      <c r="K22" s="8">
        <v>100.3</v>
      </c>
      <c r="L22" s="8">
        <v>102.4</v>
      </c>
      <c r="M22" s="8">
        <v>103.4</v>
      </c>
      <c r="N22" s="8">
        <v>109.3</v>
      </c>
      <c r="O22" s="8">
        <v>105.6</v>
      </c>
      <c r="P22" s="8">
        <v>102.1</v>
      </c>
      <c r="Q22" s="8">
        <f>+'[1]Résumé Eingang'!X21</f>
        <v>99.7</v>
      </c>
      <c r="R22" s="8">
        <f>+'[1]Résumé Eingang'!Y21</f>
        <v>100.8</v>
      </c>
      <c r="S22" s="8">
        <f>+'[1]Résumé Eingang'!Z21</f>
        <v>106.9</v>
      </c>
      <c r="T22" s="8">
        <f>+'[1]Résumé Eingang'!AA21</f>
        <v>78.2</v>
      </c>
      <c r="U22" s="8">
        <f t="shared" si="1"/>
        <v>104.59133333333332</v>
      </c>
      <c r="W22" s="8">
        <f t="shared" si="2"/>
        <v>21.5</v>
      </c>
    </row>
    <row r="23" spans="1:23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74.900000000000006</v>
      </c>
      <c r="F23" s="25">
        <v>79.7</v>
      </c>
      <c r="G23" s="25">
        <v>74.400000000000006</v>
      </c>
      <c r="H23" s="25">
        <v>62.8</v>
      </c>
      <c r="I23" s="25">
        <v>63.7</v>
      </c>
      <c r="J23" s="25">
        <v>60.9</v>
      </c>
      <c r="K23" s="25">
        <v>56.6</v>
      </c>
      <c r="L23" s="25">
        <v>51.9</v>
      </c>
      <c r="M23" s="25">
        <v>48.9</v>
      </c>
      <c r="N23" s="25">
        <v>50.7</v>
      </c>
      <c r="O23" s="25">
        <v>56.5</v>
      </c>
      <c r="P23" s="25">
        <v>59.8</v>
      </c>
      <c r="Q23" s="25">
        <f>+'[1]Résumé Eingang'!X22</f>
        <v>64.3</v>
      </c>
      <c r="R23" s="25">
        <f>+'[1]Résumé Eingang'!Y22</f>
        <v>79.3</v>
      </c>
      <c r="S23" s="25">
        <f>+'[1]Résumé Eingang'!Z22</f>
        <v>97.2</v>
      </c>
      <c r="T23" s="25">
        <f>+'[1]Résumé Eingang'!AA22</f>
        <v>98.4</v>
      </c>
      <c r="U23" s="25">
        <f t="shared" si="1"/>
        <v>67.5</v>
      </c>
      <c r="W23" s="25">
        <f t="shared" si="2"/>
        <v>-34.100000000000009</v>
      </c>
    </row>
    <row r="24" spans="1:23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160.5</v>
      </c>
      <c r="F24" s="8">
        <v>166.3</v>
      </c>
      <c r="G24" s="8">
        <v>164.4</v>
      </c>
      <c r="H24" s="8">
        <v>155.69999999999999</v>
      </c>
      <c r="I24" s="8">
        <v>155.5</v>
      </c>
      <c r="J24" s="8">
        <v>138.19999999999999</v>
      </c>
      <c r="K24" s="8">
        <v>137.4</v>
      </c>
      <c r="L24" s="8">
        <v>134.69999999999999</v>
      </c>
      <c r="M24" s="8">
        <v>144.69999999999999</v>
      </c>
      <c r="N24" s="8">
        <v>151.6</v>
      </c>
      <c r="O24" s="8">
        <v>158.19999999999999</v>
      </c>
      <c r="P24" s="8">
        <v>155.4</v>
      </c>
      <c r="Q24" s="8">
        <f>+'[1]Résumé Eingang'!X23</f>
        <v>153.9</v>
      </c>
      <c r="R24" s="8">
        <f>+'[1]Résumé Eingang'!Y23</f>
        <v>151.9</v>
      </c>
      <c r="S24" s="8">
        <f>+'[1]Résumé Eingang'!Z23</f>
        <v>142.19999999999999</v>
      </c>
      <c r="T24" s="8">
        <f>+'[1]Résumé Eingang'!AA23</f>
        <v>146.6</v>
      </c>
      <c r="U24" s="8">
        <f t="shared" si="1"/>
        <v>151.07500000000002</v>
      </c>
      <c r="W24" s="8">
        <f t="shared" si="2"/>
        <v>7.3000000000000114</v>
      </c>
    </row>
    <row r="25" spans="1:23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122.5</v>
      </c>
      <c r="F25" s="25">
        <v>130.1</v>
      </c>
      <c r="G25" s="25">
        <v>124.7</v>
      </c>
      <c r="H25" s="25">
        <v>118.1</v>
      </c>
      <c r="I25" s="25">
        <v>108.7</v>
      </c>
      <c r="J25" s="25">
        <v>98.8</v>
      </c>
      <c r="K25" s="25">
        <v>88.3</v>
      </c>
      <c r="L25" s="25">
        <v>89.9</v>
      </c>
      <c r="M25" s="25">
        <v>98.8</v>
      </c>
      <c r="N25" s="25">
        <v>90.4</v>
      </c>
      <c r="O25" s="25">
        <v>51.1</v>
      </c>
      <c r="P25" s="25">
        <v>62.4</v>
      </c>
      <c r="Q25" s="25">
        <f>+'[1]Résumé Eingang'!X24</f>
        <v>70.2</v>
      </c>
      <c r="R25" s="25">
        <f>+'[1]Résumé Eingang'!Y24</f>
        <v>78.8</v>
      </c>
      <c r="S25" s="25">
        <f>+'[1]Résumé Eingang'!Z24</f>
        <v>68.3</v>
      </c>
      <c r="T25" s="25">
        <f>+'[1]Résumé Eingang'!AA24</f>
        <v>61.9</v>
      </c>
      <c r="U25" s="25">
        <f t="shared" si="1"/>
        <v>91.4375</v>
      </c>
      <c r="W25" s="25">
        <f t="shared" si="2"/>
        <v>8.3000000000000043</v>
      </c>
    </row>
    <row r="26" spans="1:23" ht="15" customHeight="1" x14ac:dyDescent="0.2">
      <c r="A26" s="6" t="s">
        <v>31</v>
      </c>
      <c r="B26" s="7">
        <v>219.8</v>
      </c>
      <c r="C26" s="7">
        <v>198.6</v>
      </c>
      <c r="D26" s="7">
        <v>197.2</v>
      </c>
      <c r="E26" s="8">
        <v>178.2</v>
      </c>
      <c r="F26" s="8">
        <v>155.19999999999999</v>
      </c>
      <c r="G26" s="8">
        <v>137.19999999999999</v>
      </c>
      <c r="H26" s="8">
        <v>126.7</v>
      </c>
      <c r="I26" s="8">
        <v>90.2</v>
      </c>
      <c r="J26" s="8">
        <v>87.1</v>
      </c>
      <c r="K26" s="8">
        <v>82.56</v>
      </c>
      <c r="L26" s="8">
        <v>77.290000000000006</v>
      </c>
      <c r="M26" s="8">
        <v>89.11</v>
      </c>
      <c r="N26" s="8">
        <v>90.35</v>
      </c>
      <c r="O26" s="8">
        <v>96.008183777897699</v>
      </c>
      <c r="P26" s="8">
        <v>99.77</v>
      </c>
      <c r="Q26" s="8">
        <f>+'[1]Résumé Eingang'!X25</f>
        <v>102.38</v>
      </c>
      <c r="R26" s="8">
        <f>+'[1]Résumé Eingang'!Y25</f>
        <v>101.6</v>
      </c>
      <c r="S26" s="8">
        <f>+'[1]Résumé Eingang'!Z25</f>
        <v>97.06</v>
      </c>
      <c r="T26" s="8">
        <f>+'[1]Résumé Eingang'!AA25</f>
        <v>80.510000000000005</v>
      </c>
      <c r="U26" s="8">
        <f t="shared" si="1"/>
        <v>115.94656576543876</v>
      </c>
      <c r="W26" s="8">
        <f t="shared" si="2"/>
        <v>21.86999999999999</v>
      </c>
    </row>
    <row r="27" spans="1:23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143.39745475645515</v>
      </c>
      <c r="F27" s="25">
        <v>134.88700765638981</v>
      </c>
      <c r="G27" s="25">
        <v>128.87220941634774</v>
      </c>
      <c r="H27" s="25">
        <v>119.77763641184356</v>
      </c>
      <c r="I27" s="25">
        <v>109.32959345421838</v>
      </c>
      <c r="J27" s="25">
        <v>100.84900326271134</v>
      </c>
      <c r="K27" s="25">
        <v>102.19830005940192</v>
      </c>
      <c r="L27" s="25">
        <v>104.18723521101396</v>
      </c>
      <c r="M27" s="25">
        <v>104.98078966187074</v>
      </c>
      <c r="N27" s="25">
        <v>102.94292004268178</v>
      </c>
      <c r="O27" s="25">
        <v>106.09177222428379</v>
      </c>
      <c r="P27" s="25">
        <v>105.94682623895761</v>
      </c>
      <c r="Q27" s="25">
        <f>+'[1]Résumé Eingang'!X26</f>
        <v>109.14460714027049</v>
      </c>
      <c r="R27" s="25">
        <f>+'[1]Résumé Eingang'!Y26</f>
        <v>111.39405750327951</v>
      </c>
      <c r="S27" s="25">
        <f>+'[1]Résumé Eingang'!Z26</f>
        <v>114.63313807950651</v>
      </c>
      <c r="T27" s="25">
        <f>+'[1]Résumé Eingang'!AA26</f>
        <v>115.0524106405106</v>
      </c>
      <c r="U27" s="25">
        <f t="shared" si="1"/>
        <v>113.35531010998393</v>
      </c>
      <c r="W27" s="25">
        <f t="shared" si="2"/>
        <v>-5.9078035002401066</v>
      </c>
    </row>
    <row r="28" spans="1:23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37.659999999999997</v>
      </c>
      <c r="N28" s="8">
        <v>33.93</v>
      </c>
      <c r="O28" s="8">
        <v>29.136363636363637</v>
      </c>
      <c r="P28" s="8">
        <v>35.954545454545446</v>
      </c>
      <c r="Q28" s="8">
        <f>+'[1]Résumé Eingang'!X27</f>
        <v>53.163636363636357</v>
      </c>
      <c r="R28" s="8">
        <f>+'[1]Résumé Eingang'!Y27</f>
        <v>51.975454545454546</v>
      </c>
      <c r="S28" s="8">
        <f>+'[1]Résumé Eingang'!Z27</f>
        <v>44.5</v>
      </c>
      <c r="T28" s="8">
        <f>+'[1]Résumé Eingang'!AA27</f>
        <v>41.1</v>
      </c>
      <c r="U28" s="8">
        <f t="shared" si="1"/>
        <v>40.927500000000002</v>
      </c>
      <c r="W28" s="8">
        <f t="shared" si="2"/>
        <v>12.063636363636355</v>
      </c>
    </row>
    <row r="29" spans="1:23" ht="15" customHeight="1" x14ac:dyDescent="0.2">
      <c r="A29" s="24" t="s">
        <v>34</v>
      </c>
      <c r="B29" s="25">
        <v>84.9</v>
      </c>
      <c r="C29" s="25">
        <v>86</v>
      </c>
      <c r="D29" s="25">
        <v>70.599999999999994</v>
      </c>
      <c r="E29" s="25">
        <v>71.2</v>
      </c>
      <c r="F29" s="25">
        <v>72</v>
      </c>
      <c r="G29" s="25">
        <v>63</v>
      </c>
      <c r="H29" s="25">
        <v>58.7</v>
      </c>
      <c r="I29" s="25">
        <v>56.1</v>
      </c>
      <c r="J29" s="25">
        <v>60.6</v>
      </c>
      <c r="K29" s="25">
        <v>63.8</v>
      </c>
      <c r="L29" s="25">
        <v>63.5</v>
      </c>
      <c r="M29" s="25">
        <v>62.6</v>
      </c>
      <c r="N29" s="25">
        <v>62.2</v>
      </c>
      <c r="O29" s="25">
        <v>67.8</v>
      </c>
      <c r="P29" s="25">
        <v>68.8</v>
      </c>
      <c r="Q29" s="25">
        <f>+'[1]Résumé Eingang'!X28</f>
        <v>62.7</v>
      </c>
      <c r="R29" s="25">
        <f>+'[1]Résumé Eingang'!Y28</f>
        <v>60.5</v>
      </c>
      <c r="S29" s="25">
        <f>+'[1]Résumé Eingang'!Z28</f>
        <v>59.3</v>
      </c>
      <c r="T29" s="25">
        <f>+'[1]Résumé Eingang'!AA28</f>
        <v>78.599999999999994</v>
      </c>
      <c r="U29" s="25">
        <f t="shared" si="1"/>
        <v>65.999999999999986</v>
      </c>
      <c r="W29" s="25">
        <f t="shared" si="2"/>
        <v>-15.899999999999991</v>
      </c>
    </row>
    <row r="30" spans="1:23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W30" s="3">
        <f t="shared" si="2"/>
        <v>0</v>
      </c>
    </row>
    <row r="31" spans="1:23" ht="15" customHeight="1" x14ac:dyDescent="0.2">
      <c r="A31" s="23" t="s">
        <v>35</v>
      </c>
      <c r="B31" s="15">
        <f t="shared" ref="B31:G31" si="3">MIN(B$4:B$29)</f>
        <v>55</v>
      </c>
      <c r="C31" s="15">
        <f t="shared" si="3"/>
        <v>58.2</v>
      </c>
      <c r="D31" s="15">
        <f t="shared" si="3"/>
        <v>58.2</v>
      </c>
      <c r="E31" s="15">
        <f t="shared" si="3"/>
        <v>66</v>
      </c>
      <c r="F31" s="15">
        <f t="shared" si="3"/>
        <v>64</v>
      </c>
      <c r="G31" s="15">
        <f t="shared" si="3"/>
        <v>53</v>
      </c>
      <c r="H31" s="15">
        <f t="shared" ref="H31:U31" si="4">MIN(H$4:H$29)</f>
        <v>48</v>
      </c>
      <c r="I31" s="15">
        <f t="shared" si="4"/>
        <v>40</v>
      </c>
      <c r="J31" s="15">
        <f t="shared" si="4"/>
        <v>39.6</v>
      </c>
      <c r="K31" s="15">
        <f t="shared" si="4"/>
        <v>25.05</v>
      </c>
      <c r="L31" s="15">
        <f t="shared" si="4"/>
        <v>25.45</v>
      </c>
      <c r="M31" s="15">
        <f t="shared" si="4"/>
        <v>22.68</v>
      </c>
      <c r="N31" s="15">
        <f t="shared" si="4"/>
        <v>20.6</v>
      </c>
      <c r="O31" s="15">
        <f t="shared" si="4"/>
        <v>24.41</v>
      </c>
      <c r="P31" s="15">
        <f t="shared" si="4"/>
        <v>35.954545454545446</v>
      </c>
      <c r="Q31" s="15">
        <f t="shared" si="4"/>
        <v>41.7</v>
      </c>
      <c r="R31" s="15">
        <f t="shared" si="4"/>
        <v>36.06</v>
      </c>
      <c r="S31" s="15">
        <f t="shared" si="4"/>
        <v>41.11</v>
      </c>
      <c r="T31" s="15">
        <f t="shared" si="4"/>
        <v>40.270000000000003</v>
      </c>
      <c r="U31" s="15">
        <f t="shared" si="4"/>
        <v>40.927500000000002</v>
      </c>
      <c r="W31" s="15">
        <f t="shared" si="2"/>
        <v>1.4299999999999997</v>
      </c>
    </row>
    <row r="32" spans="1:23" ht="15" customHeight="1" x14ac:dyDescent="0.2">
      <c r="A32" s="14" t="s">
        <v>82</v>
      </c>
      <c r="B32" s="12">
        <f t="shared" ref="B32:G32" si="5">MEDIAN(B$4:B$29)</f>
        <v>126.8</v>
      </c>
      <c r="C32" s="12">
        <f t="shared" si="5"/>
        <v>129.19999999999999</v>
      </c>
      <c r="D32" s="12">
        <f t="shared" si="5"/>
        <v>121.44999999999999</v>
      </c>
      <c r="E32" s="12">
        <f t="shared" si="5"/>
        <v>126.25</v>
      </c>
      <c r="F32" s="12">
        <f t="shared" si="5"/>
        <v>130</v>
      </c>
      <c r="G32" s="12">
        <f t="shared" si="5"/>
        <v>108.3</v>
      </c>
      <c r="H32" s="12">
        <f t="shared" ref="H32:U32" si="6">MEDIAN(H$4:H$29)</f>
        <v>94.96</v>
      </c>
      <c r="I32" s="12">
        <f t="shared" si="6"/>
        <v>90.2</v>
      </c>
      <c r="J32" s="12">
        <f t="shared" si="6"/>
        <v>88.22</v>
      </c>
      <c r="K32" s="12">
        <f t="shared" si="6"/>
        <v>88.5</v>
      </c>
      <c r="L32" s="12">
        <f t="shared" si="6"/>
        <v>89.9</v>
      </c>
      <c r="M32" s="12">
        <f t="shared" si="6"/>
        <v>89.11</v>
      </c>
      <c r="N32" s="12">
        <f t="shared" si="6"/>
        <v>90.35</v>
      </c>
      <c r="O32" s="12">
        <f t="shared" si="6"/>
        <v>78.06</v>
      </c>
      <c r="P32" s="12">
        <f t="shared" si="6"/>
        <v>69.599999999999994</v>
      </c>
      <c r="Q32" s="12">
        <f t="shared" si="6"/>
        <v>79.2</v>
      </c>
      <c r="R32" s="12">
        <f t="shared" si="6"/>
        <v>82.9</v>
      </c>
      <c r="S32" s="12">
        <f t="shared" si="6"/>
        <v>84.8</v>
      </c>
      <c r="T32" s="12">
        <f t="shared" si="6"/>
        <v>81.555000000000007</v>
      </c>
      <c r="U32" s="12">
        <f t="shared" si="6"/>
        <v>89.934375000000017</v>
      </c>
      <c r="W32" s="12">
        <f t="shared" si="2"/>
        <v>-2.355000000000004</v>
      </c>
    </row>
    <row r="33" spans="1:31" ht="15" customHeight="1" x14ac:dyDescent="0.2">
      <c r="A33" s="23" t="s">
        <v>36</v>
      </c>
      <c r="B33" s="15">
        <f t="shared" ref="B33:G33" si="7">MAX(B$4:B$29)</f>
        <v>219.8</v>
      </c>
      <c r="C33" s="15">
        <f t="shared" si="7"/>
        <v>198.6</v>
      </c>
      <c r="D33" s="15">
        <f t="shared" si="7"/>
        <v>197.2</v>
      </c>
      <c r="E33" s="15">
        <f t="shared" si="7"/>
        <v>178.2</v>
      </c>
      <c r="F33" s="15">
        <f t="shared" si="7"/>
        <v>209</v>
      </c>
      <c r="G33" s="15">
        <f t="shared" si="7"/>
        <v>190.7</v>
      </c>
      <c r="H33" s="15">
        <f t="shared" ref="H33:U33" si="8">MAX(H$4:H$29)</f>
        <v>187.6</v>
      </c>
      <c r="I33" s="15">
        <f t="shared" si="8"/>
        <v>191.5</v>
      </c>
      <c r="J33" s="15">
        <f t="shared" si="8"/>
        <v>191.99</v>
      </c>
      <c r="K33" s="15">
        <f t="shared" si="8"/>
        <v>195.73</v>
      </c>
      <c r="L33" s="15">
        <f t="shared" si="8"/>
        <v>192.35</v>
      </c>
      <c r="M33" s="15">
        <f t="shared" si="8"/>
        <v>186.47</v>
      </c>
      <c r="N33" s="15">
        <f t="shared" si="8"/>
        <v>189.3</v>
      </c>
      <c r="O33" s="15">
        <f t="shared" si="8"/>
        <v>182.6</v>
      </c>
      <c r="P33" s="15">
        <f t="shared" si="8"/>
        <v>171</v>
      </c>
      <c r="Q33" s="15">
        <f t="shared" si="8"/>
        <v>177.5</v>
      </c>
      <c r="R33" s="15">
        <f t="shared" si="8"/>
        <v>177</v>
      </c>
      <c r="S33" s="15">
        <f t="shared" si="8"/>
        <v>171.4</v>
      </c>
      <c r="T33" s="15">
        <f t="shared" si="8"/>
        <v>163</v>
      </c>
      <c r="U33" s="15">
        <f t="shared" si="8"/>
        <v>178.04866666666666</v>
      </c>
      <c r="W33" s="15">
        <f t="shared" si="2"/>
        <v>14.5</v>
      </c>
    </row>
    <row r="34" spans="1:31" ht="15" customHeight="1" x14ac:dyDescent="0.2">
      <c r="A34" s="14" t="s">
        <v>83</v>
      </c>
      <c r="B34" s="10">
        <f t="shared" ref="B34:G34" si="9">AVERAGE(B4:B29)</f>
        <v>132.1</v>
      </c>
      <c r="C34" s="10">
        <f t="shared" si="9"/>
        <v>125.8</v>
      </c>
      <c r="D34" s="10">
        <f t="shared" si="9"/>
        <v>120.77499999999999</v>
      </c>
      <c r="E34" s="12">
        <f t="shared" si="9"/>
        <v>120.88894832041319</v>
      </c>
      <c r="F34" s="12">
        <f t="shared" si="9"/>
        <v>122.72821277849543</v>
      </c>
      <c r="G34" s="12">
        <f t="shared" si="9"/>
        <v>111.08719762674775</v>
      </c>
      <c r="H34" s="12">
        <f t="shared" ref="H34:U34" si="10">AVERAGE(H4:H29)</f>
        <v>100.3073788431977</v>
      </c>
      <c r="I34" s="12">
        <f t="shared" si="10"/>
        <v>94.910860084024279</v>
      </c>
      <c r="J34" s="12">
        <f t="shared" si="10"/>
        <v>94.453434924465711</v>
      </c>
      <c r="K34" s="12">
        <f t="shared" si="10"/>
        <v>91.058120182062538</v>
      </c>
      <c r="L34" s="12">
        <f t="shared" si="10"/>
        <v>89.804595623436995</v>
      </c>
      <c r="M34" s="12">
        <f t="shared" si="10"/>
        <v>88.688913466196496</v>
      </c>
      <c r="N34" s="12">
        <f t="shared" ref="N34:O34" si="11">AVERAGE(N4:N29)</f>
        <v>90.167379030181763</v>
      </c>
      <c r="O34" s="12">
        <f t="shared" si="11"/>
        <v>87.5870527855418</v>
      </c>
      <c r="P34" s="12">
        <f t="shared" ref="P34:Q34" si="12">AVERAGE(P4:P29)</f>
        <v>88.39765486774013</v>
      </c>
      <c r="Q34" s="12">
        <f t="shared" si="12"/>
        <v>91.977129740156272</v>
      </c>
      <c r="R34" s="12">
        <f t="shared" ref="R34:S34" si="13">AVERAGE(R4:R29)</f>
        <v>93.027271379046709</v>
      </c>
      <c r="S34" s="12">
        <f t="shared" si="13"/>
        <v>92.448024806164256</v>
      </c>
      <c r="T34" s="12">
        <f t="shared" ref="T34" si="14">AVERAGE(T4:T29)</f>
        <v>90.303540378339022</v>
      </c>
      <c r="U34" s="12">
        <f t="shared" si="10"/>
        <v>96.532363235120087</v>
      </c>
      <c r="W34" s="12">
        <f t="shared" si="2"/>
        <v>1.6735893618172497</v>
      </c>
    </row>
    <row r="35" spans="1:31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21"/>
      <c r="U35" s="20"/>
      <c r="W35" s="20">
        <f t="shared" si="2"/>
        <v>0</v>
      </c>
    </row>
    <row r="36" spans="1:31" ht="15" customHeight="1" x14ac:dyDescent="0.2">
      <c r="A36" s="39" t="s">
        <v>11</v>
      </c>
      <c r="B36" s="45" t="str">
        <f>IF($A$36="","",VLOOKUP($A$36,$A$4:B29,(B2-1999)))</f>
        <v>---</v>
      </c>
      <c r="C36" s="45" t="str">
        <f>IF($A$36="","",VLOOKUP($A$36,$A$4:C29,(B2-1998)))</f>
        <v>---</v>
      </c>
      <c r="D36" s="45" t="str">
        <f>IF($A$36="","",VLOOKUP($A$36,$A$4:D29,(C2-1998)))</f>
        <v>---</v>
      </c>
      <c r="E36" s="45">
        <f>IF($A$36="","",VLOOKUP($A$36,$A$4:E29,(D2-1998)))</f>
        <v>130</v>
      </c>
      <c r="F36" s="45">
        <f>IF($A$36="","",VLOOKUP($A$36,$A$4:F29,(E2-1998)))</f>
        <v>142</v>
      </c>
      <c r="G36" s="45">
        <f>IF($A$36="","",VLOOKUP($A$36,$A$4:G29,(F2-1998)))</f>
        <v>53</v>
      </c>
      <c r="H36" s="45">
        <f>IF($A$36="","",VLOOKUP($A$36,$A$4:H29,(G2-1998)))</f>
        <v>50</v>
      </c>
      <c r="I36" s="45">
        <f>IF($A$36="","",VLOOKUP($A$36,$A$4:I29,(H2-1998)))</f>
        <v>40.67</v>
      </c>
      <c r="J36" s="45">
        <f>IF($A$36="","",VLOOKUP($A$36,$A$4:J29,(I2-1998)))</f>
        <v>39.6</v>
      </c>
      <c r="K36" s="45">
        <f>IF($A$36="","",VLOOKUP($A$36,$A$4:K29,(J2-1998)))</f>
        <v>25.05</v>
      </c>
      <c r="L36" s="45">
        <f>IF($A$36="","",VLOOKUP($A$36,$A$4:L29,(K2-1998)))</f>
        <v>25.45</v>
      </c>
      <c r="M36" s="45">
        <f>IF($A$36="","",VLOOKUP($A$36,$A$4:M29,(L2-1998)))</f>
        <v>22.68</v>
      </c>
      <c r="N36" s="45">
        <f>IF($A$36="","",VLOOKUP($A$36,$A$4:N29,(M2-1998)))</f>
        <v>20.6</v>
      </c>
      <c r="O36" s="45">
        <f>IF($A$36="","",VLOOKUP($A$36,$A$4:O29,(N2-1998)))</f>
        <v>24.41</v>
      </c>
      <c r="P36" s="45">
        <f>IF($A$36="","",VLOOKUP($A$36,$A$4:P29,(O2-1998)))</f>
        <v>44.84</v>
      </c>
      <c r="Q36" s="45">
        <f>IF($A$36="","",VLOOKUP($A$36,$A$4:Q29,(P2-1998)))</f>
        <v>41.7</v>
      </c>
      <c r="R36" s="45">
        <f>IF($A$36="","",VLOOKUP($A$36,$A$4:R29,(Q2-1998)))</f>
        <v>36.06</v>
      </c>
      <c r="S36" s="45">
        <f>IF($A$36="","",VLOOKUP($A$36,$A$4:S29,(R2-1998)))</f>
        <v>41.11</v>
      </c>
      <c r="T36" s="45">
        <f>IF($A$36="","",VLOOKUP($A$36,$A$4:T29,(S2-1998)))</f>
        <v>40.270000000000003</v>
      </c>
      <c r="U36" s="45">
        <f>IF($A$36="","",VLOOKUP($A$36,$A$4:U29,(L2-1998)))</f>
        <v>22.68</v>
      </c>
      <c r="V36" s="43"/>
      <c r="W36" s="27">
        <f t="shared" si="2"/>
        <v>1.4299999999999997</v>
      </c>
      <c r="X36" s="43"/>
      <c r="Y36" s="43"/>
      <c r="Z36" s="43"/>
      <c r="AA36" s="43"/>
      <c r="AB36" s="43"/>
      <c r="AC36" s="43"/>
      <c r="AD36" s="43"/>
      <c r="AE36" s="43"/>
    </row>
    <row r="37" spans="1:31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</row>
    <row r="38" spans="1:31" ht="15" customHeight="1" x14ac:dyDescent="0.2">
      <c r="A38" s="3" t="s">
        <v>44</v>
      </c>
    </row>
    <row r="39" spans="1:31" ht="15" customHeight="1" x14ac:dyDescent="0.2"/>
    <row r="40" spans="1:31" ht="15" customHeight="1" x14ac:dyDescent="0.2">
      <c r="A40" s="17" t="s">
        <v>46</v>
      </c>
    </row>
    <row r="41" spans="1:31" s="37" customFormat="1" ht="22.5" x14ac:dyDescent="0.2">
      <c r="A41" s="37" t="s">
        <v>67</v>
      </c>
      <c r="B41" s="38">
        <f>COUNTIFS(B$4:B$29,"&lt;=50")</f>
        <v>0</v>
      </c>
      <c r="C41" s="38">
        <f t="shared" ref="C41:U41" si="15">COUNTIFS(C$4:C$29,"&lt;=50")</f>
        <v>0</v>
      </c>
      <c r="D41" s="38">
        <f t="shared" si="15"/>
        <v>0</v>
      </c>
      <c r="E41" s="38">
        <f t="shared" si="15"/>
        <v>0</v>
      </c>
      <c r="F41" s="38">
        <f t="shared" si="15"/>
        <v>0</v>
      </c>
      <c r="G41" s="38">
        <f t="shared" si="15"/>
        <v>0</v>
      </c>
      <c r="H41" s="38">
        <f t="shared" si="15"/>
        <v>2</v>
      </c>
      <c r="I41" s="38">
        <f t="shared" si="15"/>
        <v>3</v>
      </c>
      <c r="J41" s="38">
        <f t="shared" si="15"/>
        <v>2</v>
      </c>
      <c r="K41" s="38">
        <f t="shared" si="15"/>
        <v>3</v>
      </c>
      <c r="L41" s="38">
        <f t="shared" si="15"/>
        <v>3</v>
      </c>
      <c r="M41" s="38">
        <f t="shared" si="15"/>
        <v>5</v>
      </c>
      <c r="N41" s="38">
        <f t="shared" si="15"/>
        <v>4</v>
      </c>
      <c r="O41" s="38">
        <f t="shared" si="15"/>
        <v>3</v>
      </c>
      <c r="P41" s="38">
        <f t="shared" si="15"/>
        <v>2</v>
      </c>
      <c r="Q41" s="38">
        <f t="shared" si="15"/>
        <v>2</v>
      </c>
      <c r="R41" s="38">
        <f t="shared" si="15"/>
        <v>1</v>
      </c>
      <c r="S41" s="38">
        <f t="shared" si="15"/>
        <v>2</v>
      </c>
      <c r="T41" s="38">
        <f t="shared" si="15"/>
        <v>2</v>
      </c>
      <c r="U41" s="38">
        <f t="shared" si="15"/>
        <v>2</v>
      </c>
    </row>
    <row r="42" spans="1:31" s="37" customFormat="1" ht="22.5" x14ac:dyDescent="0.2">
      <c r="A42" s="37" t="s">
        <v>68</v>
      </c>
      <c r="B42" s="47">
        <f>COUNTIFS(B4:B29,"&lt;=100",B4:B29,"&gt;50")</f>
        <v>2</v>
      </c>
      <c r="C42" s="47">
        <f t="shared" ref="C42:U42" si="16">COUNTIFS(C4:C29,"&lt;=100",C4:C29,"&gt;50")</f>
        <v>3</v>
      </c>
      <c r="D42" s="47">
        <f t="shared" si="16"/>
        <v>3</v>
      </c>
      <c r="E42" s="47">
        <f t="shared" si="16"/>
        <v>5</v>
      </c>
      <c r="F42" s="47">
        <f t="shared" si="16"/>
        <v>7</v>
      </c>
      <c r="G42" s="47">
        <f t="shared" si="16"/>
        <v>10</v>
      </c>
      <c r="H42" s="47">
        <f t="shared" si="16"/>
        <v>11</v>
      </c>
      <c r="I42" s="47">
        <f t="shared" si="16"/>
        <v>11</v>
      </c>
      <c r="J42" s="47">
        <f t="shared" si="16"/>
        <v>14</v>
      </c>
      <c r="K42" s="47">
        <f t="shared" si="16"/>
        <v>13</v>
      </c>
      <c r="L42" s="47">
        <f t="shared" si="16"/>
        <v>13</v>
      </c>
      <c r="M42" s="47">
        <f t="shared" si="16"/>
        <v>12</v>
      </c>
      <c r="N42" s="47">
        <f t="shared" si="16"/>
        <v>14</v>
      </c>
      <c r="O42" s="47">
        <f t="shared" si="16"/>
        <v>15</v>
      </c>
      <c r="P42" s="47">
        <f t="shared" si="16"/>
        <v>16</v>
      </c>
      <c r="Q42" s="47">
        <f t="shared" ref="Q42:R42" si="17">COUNTIFS(Q4:Q29,"&lt;=100",Q4:Q29,"&gt;50")</f>
        <v>15</v>
      </c>
      <c r="R42" s="47">
        <f t="shared" si="17"/>
        <v>15</v>
      </c>
      <c r="S42" s="47">
        <f t="shared" ref="S42:T42" si="18">COUNTIFS(S4:S29,"&lt;=100",S4:S29,"&gt;50")</f>
        <v>15</v>
      </c>
      <c r="T42" s="47">
        <f t="shared" si="18"/>
        <v>16</v>
      </c>
      <c r="U42" s="47">
        <f t="shared" si="16"/>
        <v>14</v>
      </c>
    </row>
    <row r="43" spans="1:31" s="37" customFormat="1" ht="22.5" x14ac:dyDescent="0.2">
      <c r="A43" s="37" t="s">
        <v>69</v>
      </c>
      <c r="B43" s="47">
        <f>COUNTIFS(B4:B29,"&lt;=150",B4:B29,"&gt;100")</f>
        <v>0</v>
      </c>
      <c r="C43" s="47">
        <f t="shared" ref="C43:U43" si="19">COUNTIFS(C4:C29,"&lt;=150",C4:C29,"&gt;100")</f>
        <v>2</v>
      </c>
      <c r="D43" s="47">
        <f t="shared" si="19"/>
        <v>2</v>
      </c>
      <c r="E43" s="47">
        <f t="shared" si="19"/>
        <v>9</v>
      </c>
      <c r="F43" s="47">
        <f t="shared" si="19"/>
        <v>11</v>
      </c>
      <c r="G43" s="47">
        <f t="shared" si="19"/>
        <v>9</v>
      </c>
      <c r="H43" s="47">
        <f t="shared" si="19"/>
        <v>7</v>
      </c>
      <c r="I43" s="47">
        <f t="shared" si="19"/>
        <v>6</v>
      </c>
      <c r="J43" s="47">
        <f t="shared" si="19"/>
        <v>5</v>
      </c>
      <c r="K43" s="47">
        <f t="shared" si="19"/>
        <v>5</v>
      </c>
      <c r="L43" s="47">
        <f t="shared" si="19"/>
        <v>6</v>
      </c>
      <c r="M43" s="47">
        <f t="shared" si="19"/>
        <v>7</v>
      </c>
      <c r="N43" s="47">
        <f t="shared" si="19"/>
        <v>4</v>
      </c>
      <c r="O43" s="47">
        <f t="shared" si="19"/>
        <v>4</v>
      </c>
      <c r="P43" s="47">
        <f t="shared" si="19"/>
        <v>4</v>
      </c>
      <c r="Q43" s="47">
        <f t="shared" ref="Q43:R43" si="20">COUNTIFS(Q4:Q29,"&lt;=150",Q4:Q29,"&gt;100")</f>
        <v>4</v>
      </c>
      <c r="R43" s="47">
        <f t="shared" si="20"/>
        <v>6</v>
      </c>
      <c r="S43" s="47">
        <f t="shared" ref="S43:T43" si="21">COUNTIFS(S4:S29,"&lt;=150",S4:S29,"&gt;100")</f>
        <v>5</v>
      </c>
      <c r="T43" s="47">
        <f t="shared" si="21"/>
        <v>6</v>
      </c>
      <c r="U43" s="47">
        <f t="shared" si="19"/>
        <v>7</v>
      </c>
    </row>
    <row r="44" spans="1:31" s="37" customFormat="1" ht="22.5" x14ac:dyDescent="0.2">
      <c r="A44" s="37" t="s">
        <v>70</v>
      </c>
      <c r="B44" s="47">
        <f>COUNTIFS(B4:B29,"&lt;=200",B4:B29,"&gt;150")</f>
        <v>1</v>
      </c>
      <c r="C44" s="47">
        <f t="shared" ref="C44:U44" si="22">COUNTIFS(C4:C29,"&lt;=200",C4:C29,"&gt;150")</f>
        <v>3</v>
      </c>
      <c r="D44" s="47">
        <f t="shared" si="22"/>
        <v>3</v>
      </c>
      <c r="E44" s="47">
        <f t="shared" si="22"/>
        <v>4</v>
      </c>
      <c r="F44" s="47">
        <f t="shared" si="22"/>
        <v>4</v>
      </c>
      <c r="G44" s="47">
        <f t="shared" si="22"/>
        <v>4</v>
      </c>
      <c r="H44" s="47">
        <f t="shared" si="22"/>
        <v>3</v>
      </c>
      <c r="I44" s="47">
        <f t="shared" si="22"/>
        <v>3</v>
      </c>
      <c r="J44" s="47">
        <f t="shared" si="22"/>
        <v>2</v>
      </c>
      <c r="K44" s="47">
        <f t="shared" si="22"/>
        <v>2</v>
      </c>
      <c r="L44" s="47">
        <f t="shared" si="22"/>
        <v>1</v>
      </c>
      <c r="M44" s="47">
        <f t="shared" si="22"/>
        <v>1</v>
      </c>
      <c r="N44" s="47">
        <f t="shared" si="22"/>
        <v>3</v>
      </c>
      <c r="O44" s="47">
        <f t="shared" si="22"/>
        <v>3</v>
      </c>
      <c r="P44" s="47">
        <f t="shared" si="22"/>
        <v>3</v>
      </c>
      <c r="Q44" s="47">
        <f t="shared" ref="Q44:R44" si="23">COUNTIFS(Q4:Q29,"&lt;=200",Q4:Q29,"&gt;150")</f>
        <v>4</v>
      </c>
      <c r="R44" s="47">
        <f t="shared" si="23"/>
        <v>3</v>
      </c>
      <c r="S44" s="47">
        <f t="shared" ref="S44:T44" si="24">COUNTIFS(S4:S29,"&lt;=200",S4:S29,"&gt;150")</f>
        <v>3</v>
      </c>
      <c r="T44" s="47">
        <f t="shared" si="24"/>
        <v>2</v>
      </c>
      <c r="U44" s="47">
        <f t="shared" si="22"/>
        <v>3</v>
      </c>
    </row>
    <row r="45" spans="1:31" s="37" customFormat="1" ht="22.5" x14ac:dyDescent="0.2">
      <c r="A45" s="37" t="s">
        <v>71</v>
      </c>
      <c r="B45" s="38">
        <f>COUNTIFS(B$4:B$29,"&gt;200")</f>
        <v>1</v>
      </c>
      <c r="C45" s="38">
        <f t="shared" ref="C45:U45" si="25">COUNTIFS(C$4:C$29,"&gt;200")</f>
        <v>0</v>
      </c>
      <c r="D45" s="38">
        <f t="shared" si="25"/>
        <v>0</v>
      </c>
      <c r="E45" s="38">
        <f t="shared" si="25"/>
        <v>0</v>
      </c>
      <c r="F45" s="38">
        <f t="shared" si="25"/>
        <v>1</v>
      </c>
      <c r="G45" s="38">
        <f t="shared" si="25"/>
        <v>0</v>
      </c>
      <c r="H45" s="38">
        <f t="shared" si="25"/>
        <v>0</v>
      </c>
      <c r="I45" s="38">
        <f t="shared" si="25"/>
        <v>0</v>
      </c>
      <c r="J45" s="38">
        <f t="shared" si="25"/>
        <v>0</v>
      </c>
      <c r="K45" s="38">
        <f t="shared" si="25"/>
        <v>0</v>
      </c>
      <c r="L45" s="38">
        <f t="shared" si="25"/>
        <v>0</v>
      </c>
      <c r="M45" s="38">
        <f t="shared" si="25"/>
        <v>0</v>
      </c>
      <c r="N45" s="38">
        <f t="shared" si="25"/>
        <v>0</v>
      </c>
      <c r="O45" s="38">
        <f t="shared" si="25"/>
        <v>0</v>
      </c>
      <c r="P45" s="38">
        <f t="shared" si="25"/>
        <v>0</v>
      </c>
      <c r="Q45" s="38">
        <f t="shared" si="25"/>
        <v>0</v>
      </c>
      <c r="R45" s="38">
        <f t="shared" si="25"/>
        <v>0</v>
      </c>
      <c r="S45" s="38">
        <f t="shared" si="25"/>
        <v>0</v>
      </c>
      <c r="T45" s="38">
        <f t="shared" si="25"/>
        <v>0</v>
      </c>
      <c r="U45" s="38">
        <f t="shared" si="25"/>
        <v>0</v>
      </c>
    </row>
    <row r="46" spans="1:31" x14ac:dyDescent="0.2">
      <c r="A46" s="3" t="s">
        <v>52</v>
      </c>
      <c r="B46" s="36">
        <f>COUNTIF(B4:B29,"&lt;=0")+COUNTIF(B4:B29,"&gt;0")</f>
        <v>4</v>
      </c>
      <c r="C46" s="36">
        <f t="shared" ref="C46:J46" si="26">COUNTIF(C4:C29,"&lt;=0")+COUNTIF(C4:C29,"&gt;0")</f>
        <v>8</v>
      </c>
      <c r="D46" s="36">
        <f t="shared" si="26"/>
        <v>8</v>
      </c>
      <c r="E46" s="36">
        <f t="shared" si="26"/>
        <v>18</v>
      </c>
      <c r="F46" s="36">
        <f t="shared" si="26"/>
        <v>23</v>
      </c>
      <c r="G46" s="36">
        <f t="shared" si="26"/>
        <v>23</v>
      </c>
      <c r="H46" s="36">
        <f t="shared" si="26"/>
        <v>23</v>
      </c>
      <c r="I46" s="36">
        <f t="shared" si="26"/>
        <v>23</v>
      </c>
      <c r="J46" s="36">
        <f t="shared" si="26"/>
        <v>23</v>
      </c>
      <c r="K46" s="36">
        <f>COUNTIF(K4:K29,"&lt;=0")+COUNTIF(K4:K29,"&gt;0")</f>
        <v>23</v>
      </c>
      <c r="L46" s="36">
        <f>COUNTIF(L4:L29,"&lt;=0")+COUNTIF(L4:L29,"&gt;0")</f>
        <v>23</v>
      </c>
      <c r="M46" s="36">
        <f t="shared" ref="M46:N46" si="27">COUNTIF(M4:M29,"&lt;=0")+COUNTIF(M4:M29,"&gt;0")</f>
        <v>25</v>
      </c>
      <c r="N46" s="36">
        <f t="shared" si="27"/>
        <v>25</v>
      </c>
      <c r="O46" s="36">
        <f t="shared" ref="O46:P46" si="28">COUNTIF(O4:O29,"&lt;=0")+COUNTIF(O4:O29,"&gt;0")</f>
        <v>25</v>
      </c>
      <c r="P46" s="36">
        <f t="shared" si="28"/>
        <v>25</v>
      </c>
      <c r="Q46" s="36">
        <f t="shared" ref="Q46:R46" si="29">COUNTIF(Q4:Q29,"&lt;=0")+COUNTIF(Q4:Q29,"&gt;0")</f>
        <v>25</v>
      </c>
      <c r="R46" s="36">
        <f t="shared" si="29"/>
        <v>25</v>
      </c>
      <c r="S46" s="36">
        <f t="shared" ref="S46:T46" si="30">COUNTIF(S4:S29,"&lt;=0")+COUNTIF(S4:S29,"&gt;0")</f>
        <v>25</v>
      </c>
      <c r="T46" s="36">
        <f t="shared" si="30"/>
        <v>26</v>
      </c>
      <c r="U46" s="36">
        <f>COUNTIF(U4:U29,"&lt;=0")+COUNTIF(U4:U29,"&gt;0")</f>
        <v>26</v>
      </c>
    </row>
    <row r="47" spans="1:31" ht="15" customHeight="1" x14ac:dyDescent="0.2"/>
  </sheetData>
  <autoFilter ref="A3:U3"/>
  <phoneticPr fontId="4" type="noConversion"/>
  <conditionalFormatting sqref="B46:J46">
    <cfRule type="cellIs" dxfId="26" priority="12" stopIfTrue="1" operator="notEqual">
      <formula>SUM(B41:B45)</formula>
    </cfRule>
  </conditionalFormatting>
  <conditionalFormatting sqref="K46:L46 U46">
    <cfRule type="cellIs" dxfId="25" priority="9" stopIfTrue="1" operator="notEqual">
      <formula>SUM(K41:K45)</formula>
    </cfRule>
  </conditionalFormatting>
  <conditionalFormatting sqref="C36:L36">
    <cfRule type="expression" dxfId="24" priority="7" stopIfTrue="1">
      <formula>OR(B36&lt;&gt;0,B36=0)</formula>
    </cfRule>
  </conditionalFormatting>
  <conditionalFormatting sqref="B36">
    <cfRule type="expression" dxfId="23" priority="5" stopIfTrue="1">
      <formula>OR(A36&lt;&gt;0,A36=0)</formula>
    </cfRule>
  </conditionalFormatting>
  <conditionalFormatting sqref="U36">
    <cfRule type="expression" dxfId="22" priority="24" stopIfTrue="1">
      <formula>OR(L36&lt;&gt;0,L36=0)</formula>
    </cfRule>
  </conditionalFormatting>
  <conditionalFormatting sqref="M46">
    <cfRule type="cellIs" dxfId="21" priority="4" stopIfTrue="1" operator="notEqual">
      <formula>SUM(M41:M45)</formula>
    </cfRule>
  </conditionalFormatting>
  <conditionalFormatting sqref="M36">
    <cfRule type="expression" dxfId="20" priority="3" stopIfTrue="1">
      <formula>OR(L36&lt;&gt;0,L36=0)</formula>
    </cfRule>
  </conditionalFormatting>
  <conditionalFormatting sqref="N46:T46">
    <cfRule type="cellIs" dxfId="19" priority="2" stopIfTrue="1" operator="notEqual">
      <formula>SUM(N41:N45)</formula>
    </cfRule>
  </conditionalFormatting>
  <conditionalFormatting sqref="N36:T36">
    <cfRule type="expression" dxfId="18" priority="1" stopIfTrue="1">
      <formula>OR(M36&lt;&gt;0,M36=0)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6" fitToHeight="2" orientation="landscape" r:id="rId1"/>
  <headerFooter alignWithMargins="0">
    <oddFooter>&amp;CBruttoverschuldungsanteil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01" r:id="rId4" name="Group Box 3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95250</xdr:rowOff>
                  </from>
                  <to>
                    <xdr:col>2</xdr:col>
                    <xdr:colOff>200025</xdr:colOff>
                    <xdr:row>36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6"/>
  <sheetViews>
    <sheetView zoomScaleNormal="100" workbookViewId="0">
      <pane ySplit="2" topLeftCell="A36" activePane="bottomLeft" state="frozen"/>
      <selection pane="bottomLeft" activeCell="A36" sqref="A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hidden="1" customWidth="1" outlineLevel="1"/>
    <col min="3" max="3" width="6.7109375" style="3" customWidth="1" collapsed="1"/>
    <col min="4" max="20" width="6.7109375" style="3" customWidth="1"/>
    <col min="21" max="21" width="6.42578125" style="3" customWidth="1"/>
    <col min="22" max="22" width="6.7109375" style="3" customWidth="1"/>
    <col min="23" max="23" width="8.140625" style="3" bestFit="1" customWidth="1" outlineLevel="1"/>
    <col min="24" max="30" width="6.7109375" style="3" customWidth="1"/>
    <col min="31" max="16384" width="11.42578125" style="3"/>
  </cols>
  <sheetData>
    <row r="1" spans="1:23" ht="15" customHeight="1" x14ac:dyDescent="0.2">
      <c r="A1" s="1" t="s">
        <v>41</v>
      </c>
      <c r="B1" s="31" t="s">
        <v>5</v>
      </c>
      <c r="C1" s="31" t="s">
        <v>5</v>
      </c>
      <c r="D1" s="31" t="s">
        <v>5</v>
      </c>
      <c r="E1" s="31" t="s">
        <v>5</v>
      </c>
      <c r="F1" s="31" t="s">
        <v>5</v>
      </c>
      <c r="G1" s="31" t="s">
        <v>5</v>
      </c>
      <c r="H1" s="31" t="s">
        <v>5</v>
      </c>
      <c r="I1" s="31" t="s">
        <v>5</v>
      </c>
      <c r="J1" s="31" t="s">
        <v>5</v>
      </c>
      <c r="K1" s="31" t="s">
        <v>5</v>
      </c>
      <c r="L1" s="31" t="s">
        <v>5</v>
      </c>
      <c r="M1" s="31" t="s">
        <v>5</v>
      </c>
      <c r="N1" s="31" t="s">
        <v>5</v>
      </c>
      <c r="O1" s="31" t="s">
        <v>5</v>
      </c>
      <c r="P1" s="31" t="s">
        <v>5</v>
      </c>
      <c r="Q1" s="31" t="s">
        <v>5</v>
      </c>
      <c r="R1" s="31" t="s">
        <v>5</v>
      </c>
      <c r="S1" s="31" t="s">
        <v>5</v>
      </c>
      <c r="T1" s="31" t="s">
        <v>5</v>
      </c>
      <c r="U1" s="31" t="s">
        <v>5</v>
      </c>
    </row>
    <row r="2" spans="1:23" ht="15" customHeight="1" x14ac:dyDescent="0.2">
      <c r="A2" s="26" t="s">
        <v>40</v>
      </c>
      <c r="B2" s="26">
        <v>2001</v>
      </c>
      <c r="C2" s="26">
        <f t="shared" ref="C2:J2" si="0">B2+1</f>
        <v>2002</v>
      </c>
      <c r="D2" s="26">
        <f t="shared" si="0"/>
        <v>2003</v>
      </c>
      <c r="E2" s="26">
        <f t="shared" si="0"/>
        <v>2004</v>
      </c>
      <c r="F2" s="26">
        <f t="shared" si="0"/>
        <v>2005</v>
      </c>
      <c r="G2" s="26">
        <f t="shared" si="0"/>
        <v>2006</v>
      </c>
      <c r="H2" s="26">
        <f t="shared" si="0"/>
        <v>2007</v>
      </c>
      <c r="I2" s="26">
        <f t="shared" si="0"/>
        <v>2008</v>
      </c>
      <c r="J2" s="26">
        <f t="shared" si="0"/>
        <v>2009</v>
      </c>
      <c r="K2" s="26">
        <f t="shared" ref="K2:T2" si="1">J2+1</f>
        <v>2010</v>
      </c>
      <c r="L2" s="26">
        <f t="shared" si="1"/>
        <v>2011</v>
      </c>
      <c r="M2" s="26">
        <f t="shared" si="1"/>
        <v>2012</v>
      </c>
      <c r="N2" s="26">
        <f t="shared" si="1"/>
        <v>2013</v>
      </c>
      <c r="O2" s="26">
        <f t="shared" si="1"/>
        <v>2014</v>
      </c>
      <c r="P2" s="26">
        <f t="shared" si="1"/>
        <v>2015</v>
      </c>
      <c r="Q2" s="26">
        <f t="shared" si="1"/>
        <v>2016</v>
      </c>
      <c r="R2" s="26">
        <f t="shared" si="1"/>
        <v>2017</v>
      </c>
      <c r="S2" s="26">
        <f t="shared" si="1"/>
        <v>2018</v>
      </c>
      <c r="T2" s="26">
        <f t="shared" si="1"/>
        <v>2019</v>
      </c>
      <c r="U2" s="26" t="s">
        <v>89</v>
      </c>
      <c r="W2" s="48" t="str">
        <f>Selbstfinanzierungsgrad!AG2</f>
        <v>2019-16</v>
      </c>
    </row>
    <row r="3" spans="1:23" ht="15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3"/>
    </row>
    <row r="4" spans="1:23" ht="15" customHeight="1" x14ac:dyDescent="0.2">
      <c r="A4" s="6" t="s">
        <v>7</v>
      </c>
      <c r="B4" s="7" t="s">
        <v>8</v>
      </c>
      <c r="C4" s="7">
        <v>16.3</v>
      </c>
      <c r="D4" s="7">
        <v>20.9</v>
      </c>
      <c r="E4" s="8">
        <v>12</v>
      </c>
      <c r="F4" s="8">
        <v>11.3</v>
      </c>
      <c r="G4" s="8">
        <v>15</v>
      </c>
      <c r="H4" s="8">
        <v>12.4</v>
      </c>
      <c r="I4" s="8">
        <v>15.9</v>
      </c>
      <c r="J4" s="8">
        <v>11.9</v>
      </c>
      <c r="K4" s="8">
        <v>11.3</v>
      </c>
      <c r="L4" s="8">
        <v>11.9</v>
      </c>
      <c r="M4" s="8">
        <v>12.9</v>
      </c>
      <c r="N4" s="8">
        <v>14.2</v>
      </c>
      <c r="O4" s="8">
        <v>19.2</v>
      </c>
      <c r="P4" s="8">
        <v>18.5</v>
      </c>
      <c r="Q4" s="8">
        <f>+'[1]Résumé Eingang'!AC3</f>
        <v>17.5</v>
      </c>
      <c r="R4" s="8">
        <f>+'[1]Résumé Eingang'!AD3</f>
        <v>16.7</v>
      </c>
      <c r="S4" s="8">
        <f>+'[1]Résumé Eingang'!AE3</f>
        <v>16.5</v>
      </c>
      <c r="T4" s="8">
        <f>+'[1]Résumé Eingang'!AF3</f>
        <v>15.8</v>
      </c>
      <c r="U4" s="8">
        <f>AVERAGE(C4:T4)</f>
        <v>15.011111111111111</v>
      </c>
      <c r="W4" s="8">
        <f>+Q4-T4</f>
        <v>1.6999999999999993</v>
      </c>
    </row>
    <row r="5" spans="1:23" ht="15" customHeight="1" x14ac:dyDescent="0.2">
      <c r="A5" s="24" t="s">
        <v>9</v>
      </c>
      <c r="B5" s="25" t="s">
        <v>8</v>
      </c>
      <c r="C5" s="25" t="s">
        <v>8</v>
      </c>
      <c r="D5" s="25" t="s">
        <v>8</v>
      </c>
      <c r="E5" s="25" t="s">
        <v>8</v>
      </c>
      <c r="F5" s="25" t="s">
        <v>10</v>
      </c>
      <c r="G5" s="25">
        <v>16.399999999999999</v>
      </c>
      <c r="H5" s="25">
        <v>17.5</v>
      </c>
      <c r="I5" s="25">
        <v>17.100000000000001</v>
      </c>
      <c r="J5" s="25">
        <v>13</v>
      </c>
      <c r="K5" s="25">
        <v>13.6</v>
      </c>
      <c r="L5" s="25">
        <v>14.2</v>
      </c>
      <c r="M5" s="25">
        <v>13.9</v>
      </c>
      <c r="N5" s="25">
        <v>10.4</v>
      </c>
      <c r="O5" s="25">
        <v>10.5</v>
      </c>
      <c r="P5" s="25">
        <v>11.2</v>
      </c>
      <c r="Q5" s="25">
        <f>+'[1]Résumé Eingang'!AC4</f>
        <v>9.1999999999999993</v>
      </c>
      <c r="R5" s="25">
        <f>+'[1]Résumé Eingang'!AD4</f>
        <v>8.3000000000000007</v>
      </c>
      <c r="S5" s="25">
        <f>+'[1]Résumé Eingang'!AE4</f>
        <v>7.8</v>
      </c>
      <c r="T5" s="25">
        <f>+'[1]Résumé Eingang'!AF4</f>
        <v>6.9</v>
      </c>
      <c r="U5" s="25">
        <f t="shared" ref="U5:U29" si="2">AVERAGE(C5:T5)</f>
        <v>12.142857142857144</v>
      </c>
      <c r="W5" s="25">
        <f t="shared" ref="W5:W36" si="3">+Q5-T5</f>
        <v>2.2999999999999989</v>
      </c>
    </row>
    <row r="6" spans="1:23" ht="15" customHeight="1" x14ac:dyDescent="0.2">
      <c r="A6" s="6" t="s">
        <v>11</v>
      </c>
      <c r="B6" s="7" t="s">
        <v>8</v>
      </c>
      <c r="C6" s="7" t="s">
        <v>8</v>
      </c>
      <c r="D6" s="7" t="s">
        <v>8</v>
      </c>
      <c r="E6" s="8">
        <v>28.1</v>
      </c>
      <c r="F6" s="8">
        <v>24.2</v>
      </c>
      <c r="G6" s="8">
        <v>8.5500000000000007</v>
      </c>
      <c r="H6" s="8">
        <v>1.78</v>
      </c>
      <c r="I6" s="8">
        <v>5.9</v>
      </c>
      <c r="J6" s="8">
        <v>7.4</v>
      </c>
      <c r="K6" s="8">
        <v>5.93</v>
      </c>
      <c r="L6" s="8">
        <v>10.68</v>
      </c>
      <c r="M6" s="8">
        <v>8.91</v>
      </c>
      <c r="N6" s="8">
        <v>8.1</v>
      </c>
      <c r="O6" s="8">
        <v>12.41</v>
      </c>
      <c r="P6" s="8">
        <v>10.67</v>
      </c>
      <c r="Q6" s="8">
        <f>+'[1]Résumé Eingang'!AC5</f>
        <v>12.83</v>
      </c>
      <c r="R6" s="8">
        <f>+'[1]Résumé Eingang'!AD5</f>
        <v>6.29</v>
      </c>
      <c r="S6" s="8">
        <f>+'[1]Résumé Eingang'!AE5</f>
        <v>6.52</v>
      </c>
      <c r="T6" s="8">
        <f>+'[1]Résumé Eingang'!AF5</f>
        <v>11.3</v>
      </c>
      <c r="U6" s="8">
        <f t="shared" si="2"/>
        <v>10.598125000000001</v>
      </c>
      <c r="W6" s="8">
        <f t="shared" si="3"/>
        <v>1.5299999999999994</v>
      </c>
    </row>
    <row r="7" spans="1:23" ht="15" customHeight="1" x14ac:dyDescent="0.2">
      <c r="A7" s="24" t="s">
        <v>12</v>
      </c>
      <c r="B7" s="25">
        <v>15.9</v>
      </c>
      <c r="C7" s="25">
        <v>14.9</v>
      </c>
      <c r="D7" s="25">
        <v>13.4</v>
      </c>
      <c r="E7" s="25">
        <v>9.1333395010627907</v>
      </c>
      <c r="F7" s="25">
        <v>10.55352291676375</v>
      </c>
      <c r="G7" s="25">
        <v>10.865832019929918</v>
      </c>
      <c r="H7" s="25">
        <v>10.650385648561167</v>
      </c>
      <c r="I7" s="25">
        <v>12.732567920717749</v>
      </c>
      <c r="J7" s="25">
        <v>11.2</v>
      </c>
      <c r="K7" s="25">
        <v>11.362131738337499</v>
      </c>
      <c r="L7" s="25">
        <v>11.362131738337499</v>
      </c>
      <c r="M7" s="25">
        <v>9.1180125297761307</v>
      </c>
      <c r="N7" s="25">
        <v>11.144021707239213</v>
      </c>
      <c r="O7" s="25">
        <v>14.8</v>
      </c>
      <c r="P7" s="25">
        <v>15.2</v>
      </c>
      <c r="Q7" s="25">
        <f>+'[1]Résumé Eingang'!AC6</f>
        <v>13.5</v>
      </c>
      <c r="R7" s="25">
        <f>+'[1]Résumé Eingang'!AD6</f>
        <v>13</v>
      </c>
      <c r="S7" s="25">
        <f>+'[1]Résumé Eingang'!AE6</f>
        <v>12.2</v>
      </c>
      <c r="T7" s="25">
        <f>+'[1]Résumé Eingang'!AF6</f>
        <v>10.70351771492764</v>
      </c>
      <c r="U7" s="25">
        <f t="shared" si="2"/>
        <v>11.990303524202963</v>
      </c>
      <c r="W7" s="25">
        <f t="shared" si="3"/>
        <v>2.7964822850723596</v>
      </c>
    </row>
    <row r="8" spans="1:23" ht="15" customHeight="1" x14ac:dyDescent="0.2">
      <c r="A8" s="6" t="s">
        <v>13</v>
      </c>
      <c r="B8" s="7" t="s">
        <v>8</v>
      </c>
      <c r="C8" s="7">
        <v>11.4</v>
      </c>
      <c r="D8" s="7">
        <v>10.4</v>
      </c>
      <c r="E8" s="8">
        <v>6.9</v>
      </c>
      <c r="F8" s="8">
        <v>7.1</v>
      </c>
      <c r="G8" s="8">
        <v>8.1</v>
      </c>
      <c r="H8" s="8">
        <v>5.4</v>
      </c>
      <c r="I8" s="8">
        <v>6.4</v>
      </c>
      <c r="J8" s="8">
        <v>7.5</v>
      </c>
      <c r="K8" s="8">
        <v>7</v>
      </c>
      <c r="L8" s="8">
        <v>8.3000000000000007</v>
      </c>
      <c r="M8" s="8">
        <v>9.6</v>
      </c>
      <c r="N8" s="8">
        <v>12.4</v>
      </c>
      <c r="O8" s="8">
        <v>9.5</v>
      </c>
      <c r="P8" s="8">
        <v>14.8</v>
      </c>
      <c r="Q8" s="8">
        <f>+'[1]Résumé Eingang'!AC7</f>
        <v>10.199999999999999</v>
      </c>
      <c r="R8" s="8">
        <f>+'[1]Résumé Eingang'!AD7</f>
        <v>11.9</v>
      </c>
      <c r="S8" s="8">
        <f>+'[1]Résumé Eingang'!AE7</f>
        <v>8.9</v>
      </c>
      <c r="T8" s="8">
        <f>+'[1]Résumé Eingang'!AF7</f>
        <v>7.3</v>
      </c>
      <c r="U8" s="8">
        <f t="shared" si="2"/>
        <v>9.0611111111111118</v>
      </c>
      <c r="W8" s="8">
        <f t="shared" si="3"/>
        <v>2.8999999999999995</v>
      </c>
    </row>
    <row r="9" spans="1:23" ht="15" customHeight="1" x14ac:dyDescent="0.2">
      <c r="A9" s="24" t="s">
        <v>14</v>
      </c>
      <c r="B9" s="25" t="s">
        <v>8</v>
      </c>
      <c r="C9" s="25">
        <v>11.2</v>
      </c>
      <c r="D9" s="25">
        <v>15.1</v>
      </c>
      <c r="E9" s="25">
        <v>12.3</v>
      </c>
      <c r="F9" s="25">
        <v>13.6</v>
      </c>
      <c r="G9" s="25">
        <v>10.9</v>
      </c>
      <c r="H9" s="25">
        <v>11.7</v>
      </c>
      <c r="I9" s="25">
        <v>11.2</v>
      </c>
      <c r="J9" s="25">
        <v>11.9</v>
      </c>
      <c r="K9" s="25">
        <v>11.4</v>
      </c>
      <c r="L9" s="25">
        <v>11.1</v>
      </c>
      <c r="M9" s="25">
        <v>10.9</v>
      </c>
      <c r="N9" s="25">
        <v>14.1</v>
      </c>
      <c r="O9" s="25">
        <v>13.6</v>
      </c>
      <c r="P9" s="25">
        <v>14.9</v>
      </c>
      <c r="Q9" s="25">
        <f>+'[1]Résumé Eingang'!AC8</f>
        <v>12.2</v>
      </c>
      <c r="R9" s="25">
        <f>+'[1]Résumé Eingang'!AD8</f>
        <v>12.1</v>
      </c>
      <c r="S9" s="25">
        <f>+'[1]Résumé Eingang'!AE8</f>
        <v>11.2</v>
      </c>
      <c r="T9" s="25">
        <f>+'[1]Résumé Eingang'!AF8</f>
        <v>11.5</v>
      </c>
      <c r="U9" s="25">
        <f t="shared" si="2"/>
        <v>12.27222222222222</v>
      </c>
      <c r="W9" s="25">
        <f t="shared" si="3"/>
        <v>0.69999999999999929</v>
      </c>
    </row>
    <row r="10" spans="1:23" ht="15" customHeight="1" x14ac:dyDescent="0.2">
      <c r="A10" s="6" t="s">
        <v>15</v>
      </c>
      <c r="B10" s="7" t="s">
        <v>8</v>
      </c>
      <c r="C10" s="7" t="s">
        <v>8</v>
      </c>
      <c r="D10" s="7" t="s">
        <v>8</v>
      </c>
      <c r="E10" s="8">
        <v>11.6</v>
      </c>
      <c r="F10" s="8">
        <v>15.05</v>
      </c>
      <c r="G10" s="8">
        <v>16.399999999999999</v>
      </c>
      <c r="H10" s="8">
        <v>17.73</v>
      </c>
      <c r="I10" s="8">
        <v>17.02</v>
      </c>
      <c r="J10" s="8">
        <v>18</v>
      </c>
      <c r="K10" s="8">
        <v>15.7</v>
      </c>
      <c r="L10" s="8">
        <v>15.85</v>
      </c>
      <c r="M10" s="8">
        <v>18.829999999999998</v>
      </c>
      <c r="N10" s="8">
        <v>17.79</v>
      </c>
      <c r="O10" s="8">
        <v>19.059999999999999</v>
      </c>
      <c r="P10" s="8">
        <v>18.7</v>
      </c>
      <c r="Q10" s="8">
        <f>+'[1]Résumé Eingang'!AC9</f>
        <v>20</v>
      </c>
      <c r="R10" s="8">
        <f>+'[1]Résumé Eingang'!AD9</f>
        <v>17.2</v>
      </c>
      <c r="S10" s="8">
        <f>+'[1]Résumé Eingang'!AE9</f>
        <v>15.46</v>
      </c>
      <c r="T10" s="8">
        <f>+'[1]Résumé Eingang'!AF9</f>
        <v>14.9</v>
      </c>
      <c r="U10" s="8">
        <f t="shared" si="2"/>
        <v>16.830624999999998</v>
      </c>
      <c r="W10" s="8">
        <f t="shared" si="3"/>
        <v>5.0999999999999996</v>
      </c>
    </row>
    <row r="11" spans="1:23" ht="15" customHeight="1" x14ac:dyDescent="0.2">
      <c r="A11" s="24" t="s">
        <v>16</v>
      </c>
      <c r="B11" s="25">
        <v>15.5</v>
      </c>
      <c r="C11" s="25">
        <v>17.100000000000001</v>
      </c>
      <c r="D11" s="25">
        <v>18.5</v>
      </c>
      <c r="E11" s="25">
        <v>16.5</v>
      </c>
      <c r="F11" s="25">
        <v>16.600000000000001</v>
      </c>
      <c r="G11" s="25">
        <v>14.5</v>
      </c>
      <c r="H11" s="25">
        <v>12.6</v>
      </c>
      <c r="I11" s="25">
        <v>12.9</v>
      </c>
      <c r="J11" s="25">
        <v>15.2</v>
      </c>
      <c r="K11" s="25">
        <v>16.600000000000001</v>
      </c>
      <c r="L11" s="25">
        <v>16.3</v>
      </c>
      <c r="M11" s="25">
        <v>16.5</v>
      </c>
      <c r="N11" s="25">
        <v>14.3</v>
      </c>
      <c r="O11" s="25">
        <v>14.9</v>
      </c>
      <c r="P11" s="25">
        <v>16.100000000000001</v>
      </c>
      <c r="Q11" s="25">
        <f>+'[1]Résumé Eingang'!AC10</f>
        <v>15.8</v>
      </c>
      <c r="R11" s="25">
        <f>+'[1]Résumé Eingang'!AD10</f>
        <v>17.100000000000001</v>
      </c>
      <c r="S11" s="25">
        <f>+'[1]Résumé Eingang'!AE10</f>
        <v>20</v>
      </c>
      <c r="T11" s="25">
        <f>+'[1]Résumé Eingang'!AF10</f>
        <v>18.2</v>
      </c>
      <c r="U11" s="25">
        <f t="shared" si="2"/>
        <v>16.094444444444445</v>
      </c>
      <c r="W11" s="25">
        <f t="shared" si="3"/>
        <v>-2.3999999999999986</v>
      </c>
    </row>
    <row r="12" spans="1:23" ht="15" customHeight="1" x14ac:dyDescent="0.2">
      <c r="A12" s="6" t="s">
        <v>17</v>
      </c>
      <c r="B12" s="7" t="s">
        <v>8</v>
      </c>
      <c r="C12" s="7" t="s">
        <v>8</v>
      </c>
      <c r="D12" s="7" t="s">
        <v>8</v>
      </c>
      <c r="E12" s="7" t="s">
        <v>8</v>
      </c>
      <c r="F12" s="8">
        <v>13.3</v>
      </c>
      <c r="G12" s="8">
        <v>14.6</v>
      </c>
      <c r="H12" s="8">
        <v>14.4</v>
      </c>
      <c r="I12" s="8">
        <v>18.5</v>
      </c>
      <c r="J12" s="8">
        <v>20.9</v>
      </c>
      <c r="K12" s="8">
        <v>17</v>
      </c>
      <c r="L12" s="8">
        <v>11.5</v>
      </c>
      <c r="M12" s="8">
        <v>13.3</v>
      </c>
      <c r="N12" s="8">
        <v>12.3</v>
      </c>
      <c r="O12" s="8">
        <v>14.8</v>
      </c>
      <c r="P12" s="8">
        <v>16.100000000000001</v>
      </c>
      <c r="Q12" s="8">
        <f>+'[1]Résumé Eingang'!AC11</f>
        <v>13.5</v>
      </c>
      <c r="R12" s="8">
        <f>+'[1]Résumé Eingang'!AD11</f>
        <v>18.600000000000001</v>
      </c>
      <c r="S12" s="8">
        <f>+'[1]Résumé Eingang'!AE11</f>
        <v>15.9</v>
      </c>
      <c r="T12" s="8">
        <f>+'[1]Résumé Eingang'!AF11</f>
        <v>22</v>
      </c>
      <c r="U12" s="8">
        <f t="shared" si="2"/>
        <v>15.78</v>
      </c>
      <c r="W12" s="8">
        <f t="shared" si="3"/>
        <v>-8.5</v>
      </c>
    </row>
    <row r="13" spans="1:23" ht="15" customHeight="1" x14ac:dyDescent="0.2">
      <c r="A13" s="24" t="s">
        <v>18</v>
      </c>
      <c r="B13" s="25" t="s">
        <v>8</v>
      </c>
      <c r="C13" s="25" t="s">
        <v>8</v>
      </c>
      <c r="D13" s="25" t="s">
        <v>8</v>
      </c>
      <c r="E13" s="25">
        <v>24.6</v>
      </c>
      <c r="F13" s="25">
        <v>22.7</v>
      </c>
      <c r="G13" s="25">
        <v>25</v>
      </c>
      <c r="H13" s="25">
        <v>24.49</v>
      </c>
      <c r="I13" s="25">
        <v>24.29</v>
      </c>
      <c r="J13" s="25">
        <v>23.76</v>
      </c>
      <c r="K13" s="25">
        <v>24.5</v>
      </c>
      <c r="L13" s="25">
        <v>23.5</v>
      </c>
      <c r="M13" s="25">
        <v>23.8</v>
      </c>
      <c r="N13" s="25">
        <v>23.2</v>
      </c>
      <c r="O13" s="25">
        <v>24.12</v>
      </c>
      <c r="P13" s="25">
        <v>17.78</v>
      </c>
      <c r="Q13" s="25">
        <f>+'[1]Résumé Eingang'!AC12</f>
        <v>20.420000000000002</v>
      </c>
      <c r="R13" s="25">
        <f>+'[1]Résumé Eingang'!AD12</f>
        <v>20.3</v>
      </c>
      <c r="S13" s="25">
        <f>+'[1]Résumé Eingang'!AE12</f>
        <v>22.78</v>
      </c>
      <c r="T13" s="25">
        <f>+'[1]Résumé Eingang'!AF12</f>
        <v>23.95</v>
      </c>
      <c r="U13" s="25">
        <f t="shared" si="2"/>
        <v>23.074375</v>
      </c>
      <c r="W13" s="25">
        <f t="shared" si="3"/>
        <v>-3.5299999999999976</v>
      </c>
    </row>
    <row r="14" spans="1:23" ht="15" customHeight="1" x14ac:dyDescent="0.2">
      <c r="A14" s="6" t="s">
        <v>19</v>
      </c>
      <c r="B14" s="7" t="s">
        <v>8</v>
      </c>
      <c r="C14" s="7" t="s">
        <v>8</v>
      </c>
      <c r="D14" s="7" t="s">
        <v>8</v>
      </c>
      <c r="E14" s="7" t="s">
        <v>8</v>
      </c>
      <c r="F14" s="7" t="s">
        <v>10</v>
      </c>
      <c r="G14" s="7" t="s">
        <v>8</v>
      </c>
      <c r="H14" s="7" t="s">
        <v>8</v>
      </c>
      <c r="I14" s="8" t="s">
        <v>8</v>
      </c>
      <c r="J14" s="8" t="s">
        <v>8</v>
      </c>
      <c r="K14" s="8" t="s">
        <v>8</v>
      </c>
      <c r="L14" s="8" t="s">
        <v>8</v>
      </c>
      <c r="M14" s="8" t="s">
        <v>8</v>
      </c>
      <c r="N14" s="8" t="s">
        <v>8</v>
      </c>
      <c r="O14" s="8" t="s">
        <v>8</v>
      </c>
      <c r="P14" s="8" t="s">
        <v>8</v>
      </c>
      <c r="Q14" s="8" t="str">
        <f>+'[1]Résumé Eingang'!AC13</f>
        <v>---</v>
      </c>
      <c r="R14" s="8" t="str">
        <f>+'[1]Résumé Eingang'!AD13</f>
        <v>---</v>
      </c>
      <c r="S14" s="8" t="str">
        <f>+'[1]Résumé Eingang'!AE13</f>
        <v>---</v>
      </c>
      <c r="T14" s="8" t="str">
        <f>+'[1]Résumé Eingang'!AF13</f>
        <v>---</v>
      </c>
      <c r="U14" s="8"/>
      <c r="W14" s="8"/>
    </row>
    <row r="15" spans="1:23" ht="15" customHeight="1" x14ac:dyDescent="0.2">
      <c r="A15" s="24" t="s">
        <v>20</v>
      </c>
      <c r="B15" s="25" t="s">
        <v>8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tr">
        <f>+'[1]Résumé Eingang'!AC14</f>
        <v>---</v>
      </c>
      <c r="R15" s="25" t="str">
        <f>+'[1]Résumé Eingang'!AD14</f>
        <v>---</v>
      </c>
      <c r="S15" s="25" t="str">
        <f>+'[1]Résumé Eingang'!AE14</f>
        <v>---</v>
      </c>
      <c r="T15" s="25" t="str">
        <f>+'[1]Résumé Eingang'!AF14</f>
        <v>--</v>
      </c>
      <c r="U15" s="25"/>
      <c r="W15" s="25"/>
    </row>
    <row r="16" spans="1:23" ht="15" customHeight="1" x14ac:dyDescent="0.2">
      <c r="A16" s="6" t="s">
        <v>21</v>
      </c>
      <c r="B16" s="7" t="s">
        <v>8</v>
      </c>
      <c r="C16" s="7" t="s">
        <v>8</v>
      </c>
      <c r="D16" s="7" t="s">
        <v>8</v>
      </c>
      <c r="E16" s="8">
        <v>11.2</v>
      </c>
      <c r="F16" s="8">
        <v>11.6</v>
      </c>
      <c r="G16" s="8">
        <v>8</v>
      </c>
      <c r="H16" s="8">
        <v>7.9</v>
      </c>
      <c r="I16" s="8">
        <v>7.9</v>
      </c>
      <c r="J16" s="8">
        <v>9.8000000000000007</v>
      </c>
      <c r="K16" s="8">
        <v>10.7</v>
      </c>
      <c r="L16" s="8">
        <v>10.8</v>
      </c>
      <c r="M16" s="8">
        <v>10</v>
      </c>
      <c r="N16" s="8">
        <v>6.1</v>
      </c>
      <c r="O16" s="8">
        <v>9.6</v>
      </c>
      <c r="P16" s="8">
        <v>10.1</v>
      </c>
      <c r="Q16" s="8">
        <f>+'[1]Résumé Eingang'!AC15</f>
        <v>9.9</v>
      </c>
      <c r="R16" s="8">
        <f>+'[1]Résumé Eingang'!AD15</f>
        <v>8.5</v>
      </c>
      <c r="S16" s="8">
        <f>+'[1]Résumé Eingang'!AE15</f>
        <v>9.9</v>
      </c>
      <c r="T16" s="8">
        <f>+'[1]Résumé Eingang'!AF15</f>
        <v>10.4</v>
      </c>
      <c r="U16" s="8">
        <f t="shared" si="2"/>
        <v>9.5249999999999986</v>
      </c>
      <c r="W16" s="8">
        <f t="shared" si="3"/>
        <v>-0.5</v>
      </c>
    </row>
    <row r="17" spans="1:23" ht="15" customHeight="1" x14ac:dyDescent="0.2">
      <c r="A17" s="24" t="s">
        <v>22</v>
      </c>
      <c r="B17" s="25" t="s">
        <v>8</v>
      </c>
      <c r="C17" s="25" t="s">
        <v>8</v>
      </c>
      <c r="D17" s="25">
        <v>16.100000000000001</v>
      </c>
      <c r="E17" s="25">
        <v>19.600000000000001</v>
      </c>
      <c r="F17" s="25">
        <v>22.5</v>
      </c>
      <c r="G17" s="25">
        <v>29.2</v>
      </c>
      <c r="H17" s="25">
        <v>34.729999999999997</v>
      </c>
      <c r="I17" s="25">
        <v>21</v>
      </c>
      <c r="J17" s="25">
        <v>19.13</v>
      </c>
      <c r="K17" s="25">
        <v>18.600000000000001</v>
      </c>
      <c r="L17" s="25">
        <v>20.6</v>
      </c>
      <c r="M17" s="25">
        <v>10.4</v>
      </c>
      <c r="N17" s="25">
        <v>13</v>
      </c>
      <c r="O17" s="25">
        <v>19.100000000000001</v>
      </c>
      <c r="P17" s="25">
        <v>15.3</v>
      </c>
      <c r="Q17" s="25">
        <f>+'[1]Résumé Eingang'!AC16</f>
        <v>17.100000000000001</v>
      </c>
      <c r="R17" s="25">
        <f>+'[1]Résumé Eingang'!AD16</f>
        <v>19.5</v>
      </c>
      <c r="S17" s="25">
        <f>+'[1]Résumé Eingang'!AE16</f>
        <v>24.6</v>
      </c>
      <c r="T17" s="25">
        <f>+'[1]Résumé Eingang'!AF16</f>
        <v>24.4</v>
      </c>
      <c r="U17" s="25">
        <f t="shared" si="2"/>
        <v>20.285882352941176</v>
      </c>
      <c r="W17" s="25">
        <f t="shared" si="3"/>
        <v>-7.2999999999999972</v>
      </c>
    </row>
    <row r="18" spans="1:23" ht="15" customHeight="1" x14ac:dyDescent="0.2">
      <c r="A18" s="6" t="s">
        <v>23</v>
      </c>
      <c r="B18" s="7" t="s">
        <v>8</v>
      </c>
      <c r="C18" s="7" t="s">
        <v>8</v>
      </c>
      <c r="D18" s="7" t="s">
        <v>8</v>
      </c>
      <c r="E18" s="7" t="s">
        <v>8</v>
      </c>
      <c r="F18" s="8">
        <v>17.100000000000001</v>
      </c>
      <c r="G18" s="8">
        <v>12.9</v>
      </c>
      <c r="H18" s="8">
        <v>17.100000000000001</v>
      </c>
      <c r="I18" s="8">
        <v>16.2</v>
      </c>
      <c r="J18" s="8">
        <v>20.7</v>
      </c>
      <c r="K18" s="8">
        <v>23.63</v>
      </c>
      <c r="L18" s="8">
        <v>20.8</v>
      </c>
      <c r="M18" s="8">
        <v>16.57</v>
      </c>
      <c r="N18" s="8">
        <v>15.7</v>
      </c>
      <c r="O18" s="8">
        <v>15.3</v>
      </c>
      <c r="P18" s="8">
        <v>15.2</v>
      </c>
      <c r="Q18" s="8">
        <f>+'[1]Résumé Eingang'!AC17</f>
        <v>13.1</v>
      </c>
      <c r="R18" s="8">
        <f>+'[1]Résumé Eingang'!AD17</f>
        <v>17.100000000000001</v>
      </c>
      <c r="S18" s="8">
        <f>+'[1]Résumé Eingang'!AE17</f>
        <v>16.600000000000001</v>
      </c>
      <c r="T18" s="8">
        <f>+'[1]Résumé Eingang'!AF17</f>
        <v>14.9</v>
      </c>
      <c r="U18" s="8">
        <f t="shared" si="2"/>
        <v>16.86</v>
      </c>
      <c r="W18" s="8">
        <f t="shared" si="3"/>
        <v>-1.8000000000000007</v>
      </c>
    </row>
    <row r="19" spans="1:23" ht="15" customHeight="1" x14ac:dyDescent="0.2">
      <c r="A19" s="24" t="s">
        <v>24</v>
      </c>
      <c r="B19" s="25" t="s">
        <v>8</v>
      </c>
      <c r="C19" s="25" t="s">
        <v>8</v>
      </c>
      <c r="D19" s="25" t="s">
        <v>8</v>
      </c>
      <c r="E19" s="25" t="s">
        <v>8</v>
      </c>
      <c r="F19" s="25">
        <v>13.64</v>
      </c>
      <c r="G19" s="25">
        <v>13.5</v>
      </c>
      <c r="H19" s="25">
        <v>13.2</v>
      </c>
      <c r="I19" s="25">
        <v>15</v>
      </c>
      <c r="J19" s="25">
        <v>12.4</v>
      </c>
      <c r="K19" s="25">
        <v>13.7</v>
      </c>
      <c r="L19" s="25">
        <v>14</v>
      </c>
      <c r="M19" s="25">
        <v>16.7</v>
      </c>
      <c r="N19" s="25">
        <v>17.39</v>
      </c>
      <c r="O19" s="25">
        <v>12.4</v>
      </c>
      <c r="P19" s="25">
        <v>11.5</v>
      </c>
      <c r="Q19" s="25">
        <f>+'[1]Résumé Eingang'!AC18</f>
        <v>11.89</v>
      </c>
      <c r="R19" s="25">
        <f>+'[1]Résumé Eingang'!AD18</f>
        <v>13.453858090397704</v>
      </c>
      <c r="S19" s="25">
        <f>+'[1]Résumé Eingang'!AE18</f>
        <v>14.122551250704966</v>
      </c>
      <c r="T19" s="25">
        <f>+'[1]Résumé Eingang'!AF18</f>
        <v>21.14</v>
      </c>
      <c r="U19" s="25">
        <f t="shared" si="2"/>
        <v>14.269093956073515</v>
      </c>
      <c r="W19" s="25">
        <f t="shared" si="3"/>
        <v>-9.25</v>
      </c>
    </row>
    <row r="20" spans="1:23" ht="15" customHeight="1" x14ac:dyDescent="0.2">
      <c r="A20" s="6" t="s">
        <v>25</v>
      </c>
      <c r="B20" s="7" t="s">
        <v>8</v>
      </c>
      <c r="C20" s="7" t="s">
        <v>8</v>
      </c>
      <c r="D20" s="7" t="s">
        <v>8</v>
      </c>
      <c r="E20" s="8">
        <v>12</v>
      </c>
      <c r="F20" s="8">
        <v>12</v>
      </c>
      <c r="G20" s="8">
        <v>14</v>
      </c>
      <c r="H20" s="8">
        <v>12</v>
      </c>
      <c r="I20" s="8">
        <v>25.3</v>
      </c>
      <c r="J20" s="8">
        <v>14</v>
      </c>
      <c r="K20" s="8">
        <v>19.5</v>
      </c>
      <c r="L20" s="8">
        <v>14.4</v>
      </c>
      <c r="M20" s="8">
        <v>14.1</v>
      </c>
      <c r="N20" s="8">
        <v>13.7</v>
      </c>
      <c r="O20" s="8">
        <v>13.9</v>
      </c>
      <c r="P20" s="8">
        <v>13.5</v>
      </c>
      <c r="Q20" s="8">
        <f>+'[1]Résumé Eingang'!AC19</f>
        <v>12.5</v>
      </c>
      <c r="R20" s="8">
        <f>+'[1]Résumé Eingang'!AD19</f>
        <v>12.9</v>
      </c>
      <c r="S20" s="8">
        <f>+'[1]Résumé Eingang'!AE19</f>
        <v>14.1</v>
      </c>
      <c r="T20" s="8">
        <f>+'[1]Résumé Eingang'!AF19</f>
        <v>16.100000000000001</v>
      </c>
      <c r="U20" s="8">
        <f t="shared" si="2"/>
        <v>14.625</v>
      </c>
      <c r="W20" s="8">
        <f t="shared" si="3"/>
        <v>-3.6000000000000014</v>
      </c>
    </row>
    <row r="21" spans="1:23" ht="15" customHeight="1" x14ac:dyDescent="0.2">
      <c r="A21" s="24" t="s">
        <v>26</v>
      </c>
      <c r="B21" s="25" t="s">
        <v>8</v>
      </c>
      <c r="C21" s="25">
        <v>12.7</v>
      </c>
      <c r="D21" s="25">
        <v>12.5</v>
      </c>
      <c r="E21" s="25">
        <v>13.9</v>
      </c>
      <c r="F21" s="25">
        <v>14.3</v>
      </c>
      <c r="G21" s="25">
        <v>16.3</v>
      </c>
      <c r="H21" s="25">
        <v>15.1</v>
      </c>
      <c r="I21" s="25">
        <v>13.8</v>
      </c>
      <c r="J21" s="25">
        <v>13.3</v>
      </c>
      <c r="K21" s="25">
        <v>13.8</v>
      </c>
      <c r="L21" s="25">
        <v>13.3</v>
      </c>
      <c r="M21" s="25">
        <v>12.3</v>
      </c>
      <c r="N21" s="25">
        <v>13.1</v>
      </c>
      <c r="O21" s="25">
        <v>16.2</v>
      </c>
      <c r="P21" s="25">
        <v>13.3</v>
      </c>
      <c r="Q21" s="25">
        <f>+'[1]Résumé Eingang'!AC20</f>
        <v>11.8</v>
      </c>
      <c r="R21" s="25">
        <f>+'[1]Résumé Eingang'!AD20</f>
        <v>11.9</v>
      </c>
      <c r="S21" s="25">
        <f>+'[1]Résumé Eingang'!AE20</f>
        <v>12.3</v>
      </c>
      <c r="T21" s="25">
        <f>+'[1]Résumé Eingang'!AF20</f>
        <v>12.6</v>
      </c>
      <c r="U21" s="25">
        <f t="shared" si="2"/>
        <v>13.472222222222223</v>
      </c>
      <c r="W21" s="25">
        <f t="shared" si="3"/>
        <v>-0.79999999999999893</v>
      </c>
    </row>
    <row r="22" spans="1:23" ht="15" customHeight="1" x14ac:dyDescent="0.2">
      <c r="A22" s="6" t="s">
        <v>27</v>
      </c>
      <c r="B22" s="7" t="s">
        <v>8</v>
      </c>
      <c r="C22" s="7" t="s">
        <v>8</v>
      </c>
      <c r="D22" s="7" t="s">
        <v>8</v>
      </c>
      <c r="E22" s="7" t="s">
        <v>8</v>
      </c>
      <c r="F22" s="8">
        <v>13.6</v>
      </c>
      <c r="G22" s="8">
        <v>14.7</v>
      </c>
      <c r="H22" s="8">
        <v>13.4</v>
      </c>
      <c r="I22" s="8">
        <v>13.5</v>
      </c>
      <c r="J22" s="8">
        <v>11.92</v>
      </c>
      <c r="K22" s="8">
        <v>11.6</v>
      </c>
      <c r="L22" s="8">
        <v>11.5</v>
      </c>
      <c r="M22" s="8">
        <v>12.1</v>
      </c>
      <c r="N22" s="8">
        <v>13.4</v>
      </c>
      <c r="O22" s="8">
        <v>11.8</v>
      </c>
      <c r="P22" s="8">
        <v>11.2</v>
      </c>
      <c r="Q22" s="8">
        <f>+'[1]Résumé Eingang'!AC21</f>
        <v>10.7</v>
      </c>
      <c r="R22" s="8">
        <f>+'[1]Résumé Eingang'!AD21</f>
        <v>12.12</v>
      </c>
      <c r="S22" s="8">
        <f>+'[1]Résumé Eingang'!AE21</f>
        <v>12.7</v>
      </c>
      <c r="T22" s="8">
        <f>+'[1]Résumé Eingang'!AF21</f>
        <v>13.3</v>
      </c>
      <c r="U22" s="8">
        <f t="shared" si="2"/>
        <v>12.502666666666665</v>
      </c>
      <c r="W22" s="8">
        <f t="shared" si="3"/>
        <v>-2.6000000000000014</v>
      </c>
    </row>
    <row r="23" spans="1:23" ht="15" customHeight="1" x14ac:dyDescent="0.2">
      <c r="A23" s="24" t="s">
        <v>28</v>
      </c>
      <c r="B23" s="25" t="s">
        <v>8</v>
      </c>
      <c r="C23" s="25" t="s">
        <v>8</v>
      </c>
      <c r="D23" s="25" t="s">
        <v>8</v>
      </c>
      <c r="E23" s="25">
        <v>19.5</v>
      </c>
      <c r="F23" s="25">
        <v>17.5</v>
      </c>
      <c r="G23" s="25">
        <v>16.399999999999999</v>
      </c>
      <c r="H23" s="25">
        <v>16.8</v>
      </c>
      <c r="I23" s="25">
        <v>20.100000000000001</v>
      </c>
      <c r="J23" s="25">
        <v>18.8</v>
      </c>
      <c r="K23" s="25">
        <v>14.6</v>
      </c>
      <c r="L23" s="25">
        <v>16.600000000000001</v>
      </c>
      <c r="M23" s="25">
        <v>16.100000000000001</v>
      </c>
      <c r="N23" s="25">
        <v>18.2</v>
      </c>
      <c r="O23" s="25">
        <v>17.2</v>
      </c>
      <c r="P23" s="25">
        <v>15.2</v>
      </c>
      <c r="Q23" s="25">
        <f>+'[1]Résumé Eingang'!AC22</f>
        <v>15.3</v>
      </c>
      <c r="R23" s="25">
        <f>+'[1]Résumé Eingang'!AD22</f>
        <v>16.399999999999999</v>
      </c>
      <c r="S23" s="25">
        <f>+'[1]Résumé Eingang'!AE22</f>
        <v>14.7</v>
      </c>
      <c r="T23" s="25">
        <f>+'[1]Résumé Eingang'!AF22</f>
        <v>17.600000000000001</v>
      </c>
      <c r="U23" s="25">
        <f t="shared" si="2"/>
        <v>16.9375</v>
      </c>
      <c r="W23" s="25">
        <f t="shared" si="3"/>
        <v>-2.3000000000000007</v>
      </c>
    </row>
    <row r="24" spans="1:23" ht="15" customHeight="1" x14ac:dyDescent="0.2">
      <c r="A24" s="6" t="s">
        <v>29</v>
      </c>
      <c r="B24" s="7" t="s">
        <v>8</v>
      </c>
      <c r="C24" s="7" t="s">
        <v>8</v>
      </c>
      <c r="D24" s="7" t="s">
        <v>8</v>
      </c>
      <c r="E24" s="8">
        <v>17.7</v>
      </c>
      <c r="F24" s="8">
        <v>15.5</v>
      </c>
      <c r="G24" s="8">
        <v>15.2</v>
      </c>
      <c r="H24" s="8">
        <v>15.8</v>
      </c>
      <c r="I24" s="8">
        <v>14.2</v>
      </c>
      <c r="J24" s="8">
        <v>15.2</v>
      </c>
      <c r="K24" s="8">
        <v>15.3</v>
      </c>
      <c r="L24" s="8">
        <v>16.2</v>
      </c>
      <c r="M24" s="8">
        <v>16</v>
      </c>
      <c r="N24" s="8">
        <v>17.399999999999999</v>
      </c>
      <c r="O24" s="8">
        <v>17.399999999999999</v>
      </c>
      <c r="P24" s="8">
        <v>18.7</v>
      </c>
      <c r="Q24" s="8">
        <f>+'[1]Résumé Eingang'!AC23</f>
        <v>15.3</v>
      </c>
      <c r="R24" s="8">
        <f>+'[1]Résumé Eingang'!AD23</f>
        <v>15.7</v>
      </c>
      <c r="S24" s="8">
        <f>+'[1]Résumé Eingang'!AE23</f>
        <v>18.3</v>
      </c>
      <c r="T24" s="8">
        <f>+'[1]Résumé Eingang'!AF23</f>
        <v>17.399999999999999</v>
      </c>
      <c r="U24" s="8">
        <f t="shared" si="2"/>
        <v>16.331250000000001</v>
      </c>
      <c r="W24" s="8">
        <f t="shared" si="3"/>
        <v>-2.0999999999999979</v>
      </c>
    </row>
    <row r="25" spans="1:23" ht="15" customHeight="1" x14ac:dyDescent="0.2">
      <c r="A25" s="24" t="s">
        <v>30</v>
      </c>
      <c r="B25" s="25" t="s">
        <v>8</v>
      </c>
      <c r="C25" s="25" t="s">
        <v>8</v>
      </c>
      <c r="D25" s="25" t="s">
        <v>8</v>
      </c>
      <c r="E25" s="25">
        <v>6.4</v>
      </c>
      <c r="F25" s="25">
        <v>8.1999999999999993</v>
      </c>
      <c r="G25" s="25">
        <v>13.8</v>
      </c>
      <c r="H25" s="25">
        <v>12.4</v>
      </c>
      <c r="I25" s="25">
        <v>10.7</v>
      </c>
      <c r="J25" s="25">
        <v>10.3</v>
      </c>
      <c r="K25" s="25">
        <v>12.7</v>
      </c>
      <c r="L25" s="25">
        <v>12.5</v>
      </c>
      <c r="M25" s="25">
        <v>11.1</v>
      </c>
      <c r="N25" s="25">
        <v>11</v>
      </c>
      <c r="O25" s="25">
        <v>20.5</v>
      </c>
      <c r="P25" s="25">
        <v>16.2</v>
      </c>
      <c r="Q25" s="25">
        <f>+'[1]Résumé Eingang'!AC24</f>
        <v>19.899999999999999</v>
      </c>
      <c r="R25" s="25">
        <f>+'[1]Résumé Eingang'!AD24</f>
        <v>22</v>
      </c>
      <c r="S25" s="25">
        <f>+'[1]Résumé Eingang'!AE24</f>
        <v>19.399999999999999</v>
      </c>
      <c r="T25" s="25">
        <f>+'[1]Résumé Eingang'!AF24</f>
        <v>14</v>
      </c>
      <c r="U25" s="25">
        <f t="shared" si="2"/>
        <v>13.81875</v>
      </c>
      <c r="W25" s="25">
        <f t="shared" si="3"/>
        <v>5.8999999999999986</v>
      </c>
    </row>
    <row r="26" spans="1:23" ht="15" customHeight="1" x14ac:dyDescent="0.2">
      <c r="A26" s="6" t="s">
        <v>31</v>
      </c>
      <c r="B26" s="7">
        <v>20.9</v>
      </c>
      <c r="C26" s="7">
        <v>19</v>
      </c>
      <c r="D26" s="7">
        <v>19.399999999999999</v>
      </c>
      <c r="E26" s="8">
        <v>19.399999999999999</v>
      </c>
      <c r="F26" s="8">
        <v>20.6</v>
      </c>
      <c r="G26" s="8">
        <v>22.4</v>
      </c>
      <c r="H26" s="8">
        <v>23.36</v>
      </c>
      <c r="I26" s="8">
        <v>25.81</v>
      </c>
      <c r="J26" s="8">
        <v>22.4</v>
      </c>
      <c r="K26" s="8">
        <v>23.59</v>
      </c>
      <c r="L26" s="8">
        <v>24.11</v>
      </c>
      <c r="M26" s="8">
        <v>28.2</v>
      </c>
      <c r="N26" s="8">
        <v>26.52</v>
      </c>
      <c r="O26" s="8">
        <v>25.7947541158773</v>
      </c>
      <c r="P26" s="8">
        <v>27.82</v>
      </c>
      <c r="Q26" s="8">
        <f>+'[1]Résumé Eingang'!AC25</f>
        <v>24.87</v>
      </c>
      <c r="R26" s="8">
        <f>+'[1]Résumé Eingang'!AD25</f>
        <v>22.51</v>
      </c>
      <c r="S26" s="8">
        <f>+'[1]Résumé Eingang'!AE25</f>
        <v>23.45</v>
      </c>
      <c r="T26" s="8">
        <f>+'[1]Résumé Eingang'!AF25</f>
        <v>22.85</v>
      </c>
      <c r="U26" s="8">
        <f t="shared" si="2"/>
        <v>23.449153006437626</v>
      </c>
      <c r="W26" s="8">
        <f t="shared" si="3"/>
        <v>2.0199999999999996</v>
      </c>
    </row>
    <row r="27" spans="1:23" ht="15" customHeight="1" x14ac:dyDescent="0.2">
      <c r="A27" s="24" t="s">
        <v>32</v>
      </c>
      <c r="B27" s="25" t="s">
        <v>8</v>
      </c>
      <c r="C27" s="25" t="s">
        <v>8</v>
      </c>
      <c r="D27" s="25" t="s">
        <v>8</v>
      </c>
      <c r="E27" s="25">
        <v>11.9</v>
      </c>
      <c r="F27" s="25">
        <v>12.4</v>
      </c>
      <c r="G27" s="25">
        <v>12.2</v>
      </c>
      <c r="H27" s="25">
        <v>19.89</v>
      </c>
      <c r="I27" s="25">
        <v>18.600000000000001</v>
      </c>
      <c r="J27" s="25">
        <v>19.72</v>
      </c>
      <c r="K27" s="25">
        <v>13.2</v>
      </c>
      <c r="L27" s="25">
        <v>13</v>
      </c>
      <c r="M27" s="25">
        <v>11.03</v>
      </c>
      <c r="N27" s="25">
        <v>11.9</v>
      </c>
      <c r="O27" s="25">
        <v>12.5</v>
      </c>
      <c r="P27" s="25">
        <v>13.4</v>
      </c>
      <c r="Q27" s="25">
        <f>+'[1]Résumé Eingang'!AC26</f>
        <v>12.3</v>
      </c>
      <c r="R27" s="25">
        <f>+'[1]Résumé Eingang'!AD26</f>
        <v>11.7</v>
      </c>
      <c r="S27" s="25">
        <f>+'[1]Résumé Eingang'!AE26</f>
        <v>11.668750904998268</v>
      </c>
      <c r="T27" s="25">
        <f>+'[1]Résumé Eingang'!AF26</f>
        <v>11.921116221316426</v>
      </c>
      <c r="U27" s="25">
        <f t="shared" si="2"/>
        <v>13.583116695394668</v>
      </c>
      <c r="W27" s="25">
        <f t="shared" si="3"/>
        <v>0.37888377868357459</v>
      </c>
    </row>
    <row r="28" spans="1:23" ht="15" customHeight="1" x14ac:dyDescent="0.2">
      <c r="A28" s="6" t="s">
        <v>33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10</v>
      </c>
      <c r="G28" s="7" t="s">
        <v>8</v>
      </c>
      <c r="H28" s="7" t="s">
        <v>10</v>
      </c>
      <c r="I28" s="8" t="s">
        <v>10</v>
      </c>
      <c r="J28" s="8" t="s">
        <v>10</v>
      </c>
      <c r="K28" s="8" t="s">
        <v>8</v>
      </c>
      <c r="L28" s="8" t="s">
        <v>8</v>
      </c>
      <c r="M28" s="8">
        <v>27.32</v>
      </c>
      <c r="N28" s="8">
        <v>14.11</v>
      </c>
      <c r="O28" s="8">
        <v>11.82727272727273</v>
      </c>
      <c r="P28" s="8">
        <v>15.590909090909093</v>
      </c>
      <c r="Q28" s="8">
        <f>+'[1]Résumé Eingang'!AC27</f>
        <v>16.245454545454546</v>
      </c>
      <c r="R28" s="8">
        <f>+'[1]Résumé Eingang'!AD27</f>
        <v>14.434545454545455</v>
      </c>
      <c r="S28" s="8">
        <f>+'[1]Résumé Eingang'!AE27</f>
        <v>12.4</v>
      </c>
      <c r="T28" s="8">
        <f>+'[1]Résumé Eingang'!AF27</f>
        <v>13.5</v>
      </c>
      <c r="U28" s="8">
        <f t="shared" si="2"/>
        <v>15.678522727272728</v>
      </c>
      <c r="W28" s="8">
        <f t="shared" si="3"/>
        <v>2.745454545454546</v>
      </c>
    </row>
    <row r="29" spans="1:23" ht="15" customHeight="1" x14ac:dyDescent="0.2">
      <c r="A29" s="24" t="s">
        <v>34</v>
      </c>
      <c r="B29" s="25">
        <v>15.1</v>
      </c>
      <c r="C29" s="25">
        <v>12</v>
      </c>
      <c r="D29" s="25">
        <v>13.2</v>
      </c>
      <c r="E29" s="25">
        <v>13</v>
      </c>
      <c r="F29" s="25">
        <v>13.1</v>
      </c>
      <c r="G29" s="25">
        <v>12.1</v>
      </c>
      <c r="H29" s="25">
        <v>13.2</v>
      </c>
      <c r="I29" s="25">
        <v>13</v>
      </c>
      <c r="J29" s="25">
        <v>23.3</v>
      </c>
      <c r="K29" s="25">
        <v>13.3</v>
      </c>
      <c r="L29" s="25">
        <v>12.7</v>
      </c>
      <c r="M29" s="25">
        <v>12.7</v>
      </c>
      <c r="N29" s="25">
        <v>13</v>
      </c>
      <c r="O29" s="25">
        <v>12.7</v>
      </c>
      <c r="P29" s="25">
        <v>12.3</v>
      </c>
      <c r="Q29" s="25">
        <f>+'[1]Résumé Eingang'!AC28</f>
        <v>12.4</v>
      </c>
      <c r="R29" s="25">
        <f>+'[1]Résumé Eingang'!AD28</f>
        <v>14.8</v>
      </c>
      <c r="S29" s="25">
        <f>+'[1]Résumé Eingang'!AE28</f>
        <v>12.3</v>
      </c>
      <c r="T29" s="25">
        <f>+'[1]Résumé Eingang'!AF28</f>
        <v>13</v>
      </c>
      <c r="U29" s="25">
        <f t="shared" si="2"/>
        <v>13.450000000000001</v>
      </c>
      <c r="W29" s="25">
        <f t="shared" si="3"/>
        <v>-0.59999999999999964</v>
      </c>
    </row>
    <row r="30" spans="1:23" ht="15" customHeight="1" x14ac:dyDescent="0.2">
      <c r="A30" s="9"/>
      <c r="B30" s="10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W30" s="12">
        <f t="shared" si="3"/>
        <v>0</v>
      </c>
    </row>
    <row r="31" spans="1:23" ht="15" customHeight="1" x14ac:dyDescent="0.2">
      <c r="A31" s="23" t="s">
        <v>35</v>
      </c>
      <c r="B31" s="15">
        <f t="shared" ref="B31:G31" si="4">MAX(B$4:B$29)</f>
        <v>20.9</v>
      </c>
      <c r="C31" s="15">
        <f t="shared" si="4"/>
        <v>19</v>
      </c>
      <c r="D31" s="15">
        <f t="shared" si="4"/>
        <v>20.9</v>
      </c>
      <c r="E31" s="15">
        <f t="shared" si="4"/>
        <v>28.1</v>
      </c>
      <c r="F31" s="15">
        <f t="shared" si="4"/>
        <v>24.2</v>
      </c>
      <c r="G31" s="15">
        <f t="shared" si="4"/>
        <v>29.2</v>
      </c>
      <c r="H31" s="15">
        <f t="shared" ref="H31:U31" si="5">MAX(H$4:H$29)</f>
        <v>34.729999999999997</v>
      </c>
      <c r="I31" s="15">
        <f t="shared" si="5"/>
        <v>25.81</v>
      </c>
      <c r="J31" s="15">
        <f t="shared" si="5"/>
        <v>23.76</v>
      </c>
      <c r="K31" s="15">
        <f t="shared" si="5"/>
        <v>24.5</v>
      </c>
      <c r="L31" s="15">
        <f t="shared" si="5"/>
        <v>24.11</v>
      </c>
      <c r="M31" s="15">
        <f t="shared" si="5"/>
        <v>28.2</v>
      </c>
      <c r="N31" s="15">
        <f t="shared" si="5"/>
        <v>26.52</v>
      </c>
      <c r="O31" s="15">
        <f t="shared" si="5"/>
        <v>25.7947541158773</v>
      </c>
      <c r="P31" s="15">
        <f t="shared" si="5"/>
        <v>27.82</v>
      </c>
      <c r="Q31" s="15">
        <f t="shared" si="5"/>
        <v>24.87</v>
      </c>
      <c r="R31" s="15">
        <f t="shared" si="5"/>
        <v>22.51</v>
      </c>
      <c r="S31" s="15">
        <f t="shared" si="5"/>
        <v>24.6</v>
      </c>
      <c r="T31" s="15">
        <f t="shared" si="5"/>
        <v>24.4</v>
      </c>
      <c r="U31" s="15">
        <f t="shared" si="5"/>
        <v>23.449153006437626</v>
      </c>
      <c r="W31" s="15">
        <f t="shared" si="3"/>
        <v>0.47000000000000242</v>
      </c>
    </row>
    <row r="32" spans="1:23" ht="15" customHeight="1" x14ac:dyDescent="0.2">
      <c r="A32" s="14" t="s">
        <v>82</v>
      </c>
      <c r="B32" s="12">
        <f t="shared" ref="B32:G32" si="6">MEDIAN(B$4:B$29)</f>
        <v>15.7</v>
      </c>
      <c r="C32" s="12">
        <f t="shared" si="6"/>
        <v>13.8</v>
      </c>
      <c r="D32" s="12">
        <f t="shared" si="6"/>
        <v>15.1</v>
      </c>
      <c r="E32" s="12">
        <f t="shared" si="6"/>
        <v>12.65</v>
      </c>
      <c r="F32" s="12">
        <f t="shared" si="6"/>
        <v>13.620000000000001</v>
      </c>
      <c r="G32" s="12">
        <f t="shared" si="6"/>
        <v>14.5</v>
      </c>
      <c r="H32" s="12">
        <f t="shared" ref="H32:U32" si="7">MEDIAN(H$4:H$29)</f>
        <v>13.4</v>
      </c>
      <c r="I32" s="12">
        <f t="shared" si="7"/>
        <v>15</v>
      </c>
      <c r="J32" s="12">
        <f t="shared" si="7"/>
        <v>14</v>
      </c>
      <c r="K32" s="12">
        <f t="shared" si="7"/>
        <v>13.7</v>
      </c>
      <c r="L32" s="12">
        <f t="shared" si="7"/>
        <v>13.3</v>
      </c>
      <c r="M32" s="12">
        <f t="shared" si="7"/>
        <v>13.100000000000001</v>
      </c>
      <c r="N32" s="12">
        <f t="shared" si="7"/>
        <v>13.55</v>
      </c>
      <c r="O32" s="12">
        <f t="shared" si="7"/>
        <v>14.8</v>
      </c>
      <c r="P32" s="12">
        <f t="shared" si="7"/>
        <v>15.2</v>
      </c>
      <c r="Q32" s="12">
        <f t="shared" si="7"/>
        <v>13.3</v>
      </c>
      <c r="R32" s="12">
        <f t="shared" si="7"/>
        <v>14.617272727272727</v>
      </c>
      <c r="S32" s="12">
        <f t="shared" si="7"/>
        <v>14.111275625352484</v>
      </c>
      <c r="T32" s="12">
        <f t="shared" si="7"/>
        <v>14.45</v>
      </c>
      <c r="U32" s="12">
        <f t="shared" si="7"/>
        <v>14.447046978036758</v>
      </c>
      <c r="W32" s="12">
        <f t="shared" si="3"/>
        <v>-1.1499999999999986</v>
      </c>
    </row>
    <row r="33" spans="1:32" ht="15" customHeight="1" x14ac:dyDescent="0.2">
      <c r="A33" s="23" t="s">
        <v>36</v>
      </c>
      <c r="B33" s="15">
        <f t="shared" ref="B33:G33" si="8">MIN(B$4:B$29)</f>
        <v>15.1</v>
      </c>
      <c r="C33" s="15">
        <f t="shared" si="8"/>
        <v>11.2</v>
      </c>
      <c r="D33" s="15">
        <f t="shared" si="8"/>
        <v>10.4</v>
      </c>
      <c r="E33" s="15">
        <f t="shared" si="8"/>
        <v>6.4</v>
      </c>
      <c r="F33" s="15">
        <f t="shared" si="8"/>
        <v>7.1</v>
      </c>
      <c r="G33" s="15">
        <f t="shared" si="8"/>
        <v>8</v>
      </c>
      <c r="H33" s="15">
        <f t="shared" ref="H33:U33" si="9">MIN(H$4:H$29)</f>
        <v>1.78</v>
      </c>
      <c r="I33" s="15">
        <f t="shared" si="9"/>
        <v>5.9</v>
      </c>
      <c r="J33" s="15">
        <f t="shared" si="9"/>
        <v>7.4</v>
      </c>
      <c r="K33" s="15">
        <f t="shared" si="9"/>
        <v>5.93</v>
      </c>
      <c r="L33" s="15">
        <f t="shared" si="9"/>
        <v>8.3000000000000007</v>
      </c>
      <c r="M33" s="15">
        <f t="shared" si="9"/>
        <v>8.91</v>
      </c>
      <c r="N33" s="15">
        <f t="shared" si="9"/>
        <v>6.1</v>
      </c>
      <c r="O33" s="15">
        <f t="shared" si="9"/>
        <v>9.5</v>
      </c>
      <c r="P33" s="15">
        <f t="shared" si="9"/>
        <v>10.1</v>
      </c>
      <c r="Q33" s="15">
        <f t="shared" si="9"/>
        <v>9.1999999999999993</v>
      </c>
      <c r="R33" s="15">
        <f t="shared" si="9"/>
        <v>6.29</v>
      </c>
      <c r="S33" s="15">
        <f t="shared" si="9"/>
        <v>6.52</v>
      </c>
      <c r="T33" s="15">
        <f t="shared" si="9"/>
        <v>6.9</v>
      </c>
      <c r="U33" s="15">
        <f t="shared" si="9"/>
        <v>9.0611111111111118</v>
      </c>
      <c r="W33" s="15">
        <f t="shared" si="3"/>
        <v>2.2999999999999989</v>
      </c>
    </row>
    <row r="34" spans="1:32" ht="15" customHeight="1" x14ac:dyDescent="0.2">
      <c r="A34" s="14" t="s">
        <v>83</v>
      </c>
      <c r="B34" s="10">
        <f t="shared" ref="B34:G34" si="10">AVERAGE(B4:B29)</f>
        <v>16.849999999999998</v>
      </c>
      <c r="C34" s="10">
        <f t="shared" si="10"/>
        <v>14.325000000000001</v>
      </c>
      <c r="D34" s="10">
        <f t="shared" si="10"/>
        <v>15.5</v>
      </c>
      <c r="E34" s="12">
        <f t="shared" si="10"/>
        <v>14.762963305614599</v>
      </c>
      <c r="F34" s="12">
        <f t="shared" si="10"/>
        <v>14.838341950761992</v>
      </c>
      <c r="G34" s="12">
        <f t="shared" si="10"/>
        <v>14.826775305214344</v>
      </c>
      <c r="H34" s="12">
        <f t="shared" ref="H34:U34" si="11">AVERAGE(H4:H29)</f>
        <v>14.936103723850485</v>
      </c>
      <c r="I34" s="12">
        <f t="shared" si="11"/>
        <v>15.524024692205121</v>
      </c>
      <c r="J34" s="12">
        <f t="shared" si="11"/>
        <v>15.292608695652172</v>
      </c>
      <c r="K34" s="12">
        <f t="shared" si="11"/>
        <v>14.722266597319019</v>
      </c>
      <c r="L34" s="12">
        <f t="shared" si="11"/>
        <v>14.574005727753805</v>
      </c>
      <c r="M34" s="12">
        <f t="shared" si="11"/>
        <v>14.68241718874067</v>
      </c>
      <c r="N34" s="12">
        <f t="shared" ref="N34:O34" si="12">AVERAGE(N4:N29)</f>
        <v>14.268917571134963</v>
      </c>
      <c r="O34" s="12">
        <f t="shared" si="12"/>
        <v>15.379667785131252</v>
      </c>
      <c r="P34" s="12">
        <f t="shared" ref="P34:Q34" si="13">AVERAGE(P4:P29)</f>
        <v>15.135871212121209</v>
      </c>
      <c r="Q34" s="12">
        <f t="shared" si="13"/>
        <v>14.518977272727271</v>
      </c>
      <c r="R34" s="12">
        <f t="shared" ref="R34:S34" si="14">AVERAGE(R4:R29)</f>
        <v>14.7711834810393</v>
      </c>
      <c r="S34" s="12">
        <f t="shared" si="14"/>
        <v>14.741720923154299</v>
      </c>
      <c r="T34" s="12">
        <f t="shared" ref="T34" si="15">AVERAGE(T4:T29)</f>
        <v>15.236026414010171</v>
      </c>
      <c r="U34" s="12">
        <f t="shared" si="11"/>
        <v>14.90180550762323</v>
      </c>
      <c r="W34" s="12">
        <f t="shared" si="3"/>
        <v>-0.71704914128289943</v>
      </c>
    </row>
    <row r="35" spans="1:32" ht="15" customHeight="1" x14ac:dyDescent="0.2">
      <c r="A35" s="9"/>
      <c r="B35" s="10"/>
      <c r="C35" s="10"/>
      <c r="D35" s="10"/>
      <c r="E35" s="12"/>
      <c r="F35" s="12"/>
      <c r="G35" s="12"/>
      <c r="H35" s="12"/>
      <c r="I35" s="12"/>
      <c r="J35" s="12"/>
      <c r="K35" s="12"/>
      <c r="L35" s="12"/>
      <c r="M35" s="21"/>
      <c r="N35" s="21"/>
      <c r="O35" s="21"/>
      <c r="P35" s="21"/>
      <c r="Q35" s="21"/>
      <c r="R35" s="21"/>
      <c r="S35" s="21"/>
      <c r="T35" s="21"/>
      <c r="U35" s="12"/>
      <c r="W35" s="12">
        <f t="shared" si="3"/>
        <v>0</v>
      </c>
    </row>
    <row r="36" spans="1:32" ht="15" customHeight="1" x14ac:dyDescent="0.2">
      <c r="A36" s="39" t="s">
        <v>22</v>
      </c>
      <c r="B36" s="45" t="str">
        <f>IF($A$36="","",VLOOKUP($A$36,$A$4:B29,(B2-1999)))</f>
        <v>---</v>
      </c>
      <c r="C36" s="45" t="str">
        <f>IF($A$36="","",VLOOKUP($A$36,$A$4:C29,(B2-1998)))</f>
        <v>---</v>
      </c>
      <c r="D36" s="45">
        <f>IF($A$36="","",VLOOKUP($A$36,$A$4:D29,(C2-1998)))</f>
        <v>16.100000000000001</v>
      </c>
      <c r="E36" s="45">
        <f>IF($A$36="","",VLOOKUP($A$36,$A$4:E29,(D2-1998)))</f>
        <v>19.600000000000001</v>
      </c>
      <c r="F36" s="45">
        <f>IF($A$36="","",VLOOKUP($A$36,$A$4:F29,(E2-1998)))</f>
        <v>22.5</v>
      </c>
      <c r="G36" s="45">
        <f>IF($A$36="","",VLOOKUP($A$36,$A$4:G29,(F2-1998)))</f>
        <v>29.2</v>
      </c>
      <c r="H36" s="45">
        <f>IF($A$36="","",VLOOKUP($A$36,$A$4:H29,(G2-1998)))</f>
        <v>34.729999999999997</v>
      </c>
      <c r="I36" s="45">
        <f>IF($A$36="","",VLOOKUP($A$36,$A$4:I29,(H2-1998)))</f>
        <v>21</v>
      </c>
      <c r="J36" s="45">
        <f>IF($A$36="","",VLOOKUP($A$36,$A$4:J29,(I2-1998)))</f>
        <v>19.13</v>
      </c>
      <c r="K36" s="45">
        <f>IF($A$36="","",VLOOKUP($A$36,$A$4:K29,(J2-1998)))</f>
        <v>18.600000000000001</v>
      </c>
      <c r="L36" s="45">
        <f>IF($A$36="","",VLOOKUP($A$36,$A$4:L29,(K2-1998)))</f>
        <v>20.6</v>
      </c>
      <c r="M36" s="45">
        <f>IF($A$36="","",VLOOKUP($A$36,$A$4:M29,(L2-1998)))</f>
        <v>10.4</v>
      </c>
      <c r="N36" s="45">
        <f>IF($A$36="","",VLOOKUP($A$36,$A$4:N29,(M2-1998)))</f>
        <v>13</v>
      </c>
      <c r="O36" s="45">
        <f>IF($A$36="","",VLOOKUP($A$36,$A$4:O29,(N2-1998)))</f>
        <v>19.100000000000001</v>
      </c>
      <c r="P36" s="45">
        <f>IF($A$36="","",VLOOKUP($A$36,$A$4:P29,(O2-1998)))</f>
        <v>15.3</v>
      </c>
      <c r="Q36" s="45">
        <f>IF($A$36="","",VLOOKUP($A$36,$A$4:Q29,(P2-1998)))</f>
        <v>17.100000000000001</v>
      </c>
      <c r="R36" s="45">
        <f>IF($A$36="","",VLOOKUP($A$36,$A$4:R29,(Q2-1998)))</f>
        <v>19.5</v>
      </c>
      <c r="S36" s="45">
        <f>IF($A$36="","",VLOOKUP($A$36,$A$4:S29,(R2-1998)))</f>
        <v>24.6</v>
      </c>
      <c r="T36" s="45">
        <f>IF($A$36="","",VLOOKUP($A$36,$A$4:T29,(S2-1998)))</f>
        <v>24.4</v>
      </c>
      <c r="U36" s="45">
        <f>IF($A$36="","",VLOOKUP($A$36,$A$4:U29,(L2-1998)))</f>
        <v>10.4</v>
      </c>
      <c r="V36" s="43"/>
      <c r="W36" s="45">
        <f t="shared" si="3"/>
        <v>-7.2999999999999972</v>
      </c>
      <c r="X36" s="43"/>
      <c r="Y36" s="43"/>
      <c r="Z36" s="43"/>
      <c r="AA36" s="43"/>
      <c r="AB36" s="43"/>
      <c r="AC36" s="43"/>
      <c r="AD36" s="43"/>
      <c r="AE36" s="43"/>
      <c r="AF36" s="43"/>
    </row>
    <row r="37" spans="1:32" ht="15" customHeight="1" x14ac:dyDescent="0.2">
      <c r="A37" s="9"/>
      <c r="B37" s="10"/>
      <c r="C37" s="10"/>
      <c r="D37" s="10"/>
      <c r="E37" s="12"/>
      <c r="F37" s="12"/>
      <c r="G37" s="12"/>
      <c r="H37" s="12"/>
      <c r="I37" s="12"/>
      <c r="J37" s="12"/>
      <c r="K37" s="12"/>
      <c r="L37" s="12"/>
      <c r="U37" s="12"/>
    </row>
    <row r="38" spans="1:32" ht="15" customHeight="1" x14ac:dyDescent="0.2">
      <c r="A38" s="3" t="s">
        <v>44</v>
      </c>
    </row>
    <row r="39" spans="1:32" ht="15" customHeight="1" x14ac:dyDescent="0.2"/>
    <row r="40" spans="1:32" ht="15" customHeight="1" x14ac:dyDescent="0.2">
      <c r="A40" s="17" t="s">
        <v>47</v>
      </c>
      <c r="B40" s="40"/>
      <c r="C40" s="40"/>
    </row>
    <row r="41" spans="1:32" ht="22.5" x14ac:dyDescent="0.2">
      <c r="A41" s="37" t="s">
        <v>72</v>
      </c>
      <c r="B41" s="47">
        <f>COUNTIF(B4:B29,"&lt;=10")</f>
        <v>0</v>
      </c>
      <c r="C41" s="47">
        <f t="shared" ref="C41:U41" si="16">COUNTIF(C4:C29,"&lt;=10")</f>
        <v>0</v>
      </c>
      <c r="D41" s="47">
        <f t="shared" si="16"/>
        <v>0</v>
      </c>
      <c r="E41" s="47">
        <f t="shared" si="16"/>
        <v>3</v>
      </c>
      <c r="F41" s="47">
        <f t="shared" si="16"/>
        <v>2</v>
      </c>
      <c r="G41" s="47">
        <f t="shared" si="16"/>
        <v>3</v>
      </c>
      <c r="H41" s="47">
        <f t="shared" si="16"/>
        <v>3</v>
      </c>
      <c r="I41" s="47">
        <f t="shared" si="16"/>
        <v>3</v>
      </c>
      <c r="J41" s="47">
        <f t="shared" si="16"/>
        <v>3</v>
      </c>
      <c r="K41" s="47">
        <f t="shared" si="16"/>
        <v>2</v>
      </c>
      <c r="L41" s="47">
        <f t="shared" si="16"/>
        <v>1</v>
      </c>
      <c r="M41" s="47">
        <f t="shared" si="16"/>
        <v>4</v>
      </c>
      <c r="N41" s="47">
        <f t="shared" si="16"/>
        <v>2</v>
      </c>
      <c r="O41" s="47">
        <f t="shared" si="16"/>
        <v>2</v>
      </c>
      <c r="P41" s="47">
        <f t="shared" si="16"/>
        <v>0</v>
      </c>
      <c r="Q41" s="47">
        <f t="shared" ref="Q41:R41" si="17">COUNTIF(Q4:Q29,"&lt;=10")</f>
        <v>2</v>
      </c>
      <c r="R41" s="47">
        <f t="shared" si="17"/>
        <v>3</v>
      </c>
      <c r="S41" s="47">
        <f t="shared" ref="S41:T41" si="18">COUNTIF(S4:S29,"&lt;=10")</f>
        <v>4</v>
      </c>
      <c r="T41" s="47">
        <f t="shared" si="18"/>
        <v>2</v>
      </c>
      <c r="U41" s="47">
        <f t="shared" si="16"/>
        <v>2</v>
      </c>
    </row>
    <row r="42" spans="1:32" ht="22.5" x14ac:dyDescent="0.2">
      <c r="A42" s="37" t="s">
        <v>73</v>
      </c>
      <c r="B42" s="47">
        <f>COUNTIFS(B4:B29,"&lt;=20",B4:B29,"&gt;10")</f>
        <v>3</v>
      </c>
      <c r="C42" s="47">
        <f t="shared" ref="C42:U42" si="19">COUNTIFS(C4:C29,"&lt;=20",C4:C29,"&gt;10")</f>
        <v>8</v>
      </c>
      <c r="D42" s="47">
        <f t="shared" si="19"/>
        <v>8</v>
      </c>
      <c r="E42" s="47">
        <f t="shared" si="19"/>
        <v>13</v>
      </c>
      <c r="F42" s="47">
        <f t="shared" si="19"/>
        <v>16</v>
      </c>
      <c r="G42" s="47">
        <f t="shared" si="19"/>
        <v>17</v>
      </c>
      <c r="H42" s="47">
        <f t="shared" si="19"/>
        <v>17</v>
      </c>
      <c r="I42" s="47">
        <f t="shared" si="19"/>
        <v>15</v>
      </c>
      <c r="J42" s="47">
        <f t="shared" si="19"/>
        <v>15</v>
      </c>
      <c r="K42" s="47">
        <f t="shared" si="19"/>
        <v>18</v>
      </c>
      <c r="L42" s="47">
        <f t="shared" si="19"/>
        <v>18</v>
      </c>
      <c r="M42" s="47">
        <f t="shared" si="19"/>
        <v>17</v>
      </c>
      <c r="N42" s="47">
        <f t="shared" si="19"/>
        <v>20</v>
      </c>
      <c r="O42" s="47">
        <f t="shared" si="19"/>
        <v>19</v>
      </c>
      <c r="P42" s="47">
        <f t="shared" si="19"/>
        <v>23</v>
      </c>
      <c r="Q42" s="47">
        <f t="shared" ref="Q42:R42" si="20">COUNTIFS(Q4:Q29,"&lt;=20",Q4:Q29,"&gt;10")</f>
        <v>20</v>
      </c>
      <c r="R42" s="47">
        <f t="shared" si="20"/>
        <v>18</v>
      </c>
      <c r="S42" s="47">
        <f t="shared" ref="S42:T42" si="21">COUNTIFS(S4:S29,"&lt;=20",S4:S29,"&gt;10")</f>
        <v>17</v>
      </c>
      <c r="T42" s="47">
        <f t="shared" si="21"/>
        <v>17</v>
      </c>
      <c r="U42" s="47">
        <f t="shared" si="19"/>
        <v>19</v>
      </c>
    </row>
    <row r="43" spans="1:32" ht="22.5" x14ac:dyDescent="0.2">
      <c r="A43" s="37" t="s">
        <v>74</v>
      </c>
      <c r="B43" s="47">
        <f>COUNTIFS(B4:B29,"&lt;=30",B4:B29,"&gt;20")</f>
        <v>1</v>
      </c>
      <c r="C43" s="47">
        <f t="shared" ref="C43:U43" si="22">COUNTIFS(C4:C29,"&lt;=30",C4:C29,"&gt;20")</f>
        <v>0</v>
      </c>
      <c r="D43" s="47">
        <f t="shared" si="22"/>
        <v>1</v>
      </c>
      <c r="E43" s="47">
        <f t="shared" si="22"/>
        <v>2</v>
      </c>
      <c r="F43" s="47">
        <f t="shared" si="22"/>
        <v>4</v>
      </c>
      <c r="G43" s="47">
        <f t="shared" si="22"/>
        <v>3</v>
      </c>
      <c r="H43" s="47">
        <f t="shared" si="22"/>
        <v>2</v>
      </c>
      <c r="I43" s="47">
        <f t="shared" si="22"/>
        <v>5</v>
      </c>
      <c r="J43" s="47">
        <f t="shared" si="22"/>
        <v>5</v>
      </c>
      <c r="K43" s="47">
        <f t="shared" si="22"/>
        <v>3</v>
      </c>
      <c r="L43" s="47">
        <f t="shared" si="22"/>
        <v>4</v>
      </c>
      <c r="M43" s="47">
        <f t="shared" si="22"/>
        <v>3</v>
      </c>
      <c r="N43" s="47">
        <f t="shared" si="22"/>
        <v>2</v>
      </c>
      <c r="O43" s="47">
        <f t="shared" si="22"/>
        <v>3</v>
      </c>
      <c r="P43" s="47">
        <f t="shared" si="22"/>
        <v>1</v>
      </c>
      <c r="Q43" s="47">
        <f t="shared" ref="Q43:R43" si="23">COUNTIFS(Q4:Q29,"&lt;=30",Q4:Q29,"&gt;20")</f>
        <v>2</v>
      </c>
      <c r="R43" s="47">
        <f t="shared" si="23"/>
        <v>3</v>
      </c>
      <c r="S43" s="47">
        <f t="shared" ref="S43:T43" si="24">COUNTIFS(S4:S29,"&lt;=30",S4:S29,"&gt;20")</f>
        <v>3</v>
      </c>
      <c r="T43" s="47">
        <f t="shared" si="24"/>
        <v>5</v>
      </c>
      <c r="U43" s="47">
        <f t="shared" si="22"/>
        <v>3</v>
      </c>
    </row>
    <row r="44" spans="1:32" ht="22.5" x14ac:dyDescent="0.2">
      <c r="A44" s="37" t="s">
        <v>75</v>
      </c>
      <c r="B44" s="36">
        <f>COUNTIFS(B4:B29,"&gt;30")</f>
        <v>0</v>
      </c>
      <c r="C44" s="36">
        <f t="shared" ref="C44:U44" si="25">COUNTIFS(C4:C29,"&gt;30")</f>
        <v>0</v>
      </c>
      <c r="D44" s="36">
        <f t="shared" si="25"/>
        <v>0</v>
      </c>
      <c r="E44" s="36">
        <f t="shared" si="25"/>
        <v>0</v>
      </c>
      <c r="F44" s="36">
        <f t="shared" si="25"/>
        <v>0</v>
      </c>
      <c r="G44" s="36">
        <f t="shared" si="25"/>
        <v>0</v>
      </c>
      <c r="H44" s="36">
        <f t="shared" si="25"/>
        <v>1</v>
      </c>
      <c r="I44" s="36">
        <f t="shared" si="25"/>
        <v>0</v>
      </c>
      <c r="J44" s="36">
        <f t="shared" si="25"/>
        <v>0</v>
      </c>
      <c r="K44" s="36">
        <f t="shared" si="25"/>
        <v>0</v>
      </c>
      <c r="L44" s="36">
        <f t="shared" si="25"/>
        <v>0</v>
      </c>
      <c r="M44" s="36">
        <f t="shared" si="25"/>
        <v>0</v>
      </c>
      <c r="N44" s="36">
        <f t="shared" si="25"/>
        <v>0</v>
      </c>
      <c r="O44" s="36">
        <f t="shared" si="25"/>
        <v>0</v>
      </c>
      <c r="P44" s="36">
        <f t="shared" si="25"/>
        <v>0</v>
      </c>
      <c r="Q44" s="36">
        <f t="shared" ref="Q44:R44" si="26">COUNTIFS(Q4:Q29,"&gt;30")</f>
        <v>0</v>
      </c>
      <c r="R44" s="36">
        <f t="shared" si="26"/>
        <v>0</v>
      </c>
      <c r="S44" s="36">
        <f t="shared" ref="S44:T44" si="27">COUNTIFS(S4:S29,"&gt;30")</f>
        <v>0</v>
      </c>
      <c r="T44" s="36">
        <f t="shared" si="27"/>
        <v>0</v>
      </c>
      <c r="U44" s="36">
        <f t="shared" si="25"/>
        <v>0</v>
      </c>
    </row>
    <row r="45" spans="1:32" ht="15" customHeight="1" x14ac:dyDescent="0.2">
      <c r="A45" s="3" t="s">
        <v>52</v>
      </c>
      <c r="B45" s="36">
        <f t="shared" ref="B45:J45" si="28">COUNTIF(B4:B29,"&lt;=0")+COUNTIF(B4:B29,"&gt;0")</f>
        <v>4</v>
      </c>
      <c r="C45" s="36">
        <f t="shared" si="28"/>
        <v>8</v>
      </c>
      <c r="D45" s="36">
        <f t="shared" si="28"/>
        <v>9</v>
      </c>
      <c r="E45" s="36">
        <f t="shared" si="28"/>
        <v>18</v>
      </c>
      <c r="F45" s="36">
        <f t="shared" si="28"/>
        <v>22</v>
      </c>
      <c r="G45" s="36">
        <f t="shared" si="28"/>
        <v>23</v>
      </c>
      <c r="H45" s="36">
        <f t="shared" si="28"/>
        <v>23</v>
      </c>
      <c r="I45" s="36">
        <f t="shared" si="28"/>
        <v>23</v>
      </c>
      <c r="J45" s="36">
        <f t="shared" si="28"/>
        <v>23</v>
      </c>
      <c r="K45" s="36">
        <f>COUNTIF(K4:K29,"&lt;=0")+COUNTIF(K4:K29,"&gt;0")</f>
        <v>23</v>
      </c>
      <c r="L45" s="36">
        <f>COUNTIF(L4:L29,"&lt;=0")+COUNTIF(L4:L29,"&gt;0")</f>
        <v>23</v>
      </c>
      <c r="M45" s="36">
        <f t="shared" ref="M45:N45" si="29">COUNTIF(M4:M29,"&lt;=0")+COUNTIF(M4:M29,"&gt;0")</f>
        <v>24</v>
      </c>
      <c r="N45" s="36">
        <f t="shared" si="29"/>
        <v>24</v>
      </c>
      <c r="O45" s="36">
        <f t="shared" ref="O45:P45" si="30">COUNTIF(O4:O29,"&lt;=0")+COUNTIF(O4:O29,"&gt;0")</f>
        <v>24</v>
      </c>
      <c r="P45" s="36">
        <f t="shared" si="30"/>
        <v>24</v>
      </c>
      <c r="Q45" s="36">
        <f t="shared" ref="Q45:R45" si="31">COUNTIF(Q4:Q29,"&lt;=0")+COUNTIF(Q4:Q29,"&gt;0")</f>
        <v>24</v>
      </c>
      <c r="R45" s="36">
        <f t="shared" si="31"/>
        <v>24</v>
      </c>
      <c r="S45" s="36">
        <f t="shared" ref="S45:T45" si="32">COUNTIF(S4:S29,"&lt;=0")+COUNTIF(S4:S29,"&gt;0")</f>
        <v>24</v>
      </c>
      <c r="T45" s="36">
        <f t="shared" si="32"/>
        <v>24</v>
      </c>
      <c r="U45" s="36">
        <f>COUNTIF(U4:U29,"&lt;=0")+COUNTIF(U4:U29,"&gt;0")</f>
        <v>24</v>
      </c>
    </row>
    <row r="46" spans="1:32" ht="15" customHeight="1" x14ac:dyDescent="0.2"/>
  </sheetData>
  <autoFilter ref="A3:U3"/>
  <phoneticPr fontId="4" type="noConversion"/>
  <conditionalFormatting sqref="B45:J45 U45">
    <cfRule type="cellIs" dxfId="17" priority="10" stopIfTrue="1" operator="notEqual">
      <formula>SUM(B41:B44)</formula>
    </cfRule>
  </conditionalFormatting>
  <conditionalFormatting sqref="K45:L45">
    <cfRule type="cellIs" dxfId="16" priority="9" stopIfTrue="1" operator="notEqual">
      <formula>SUM(K41:K44)</formula>
    </cfRule>
  </conditionalFormatting>
  <conditionalFormatting sqref="B36">
    <cfRule type="expression" dxfId="15" priority="8">
      <formula>OR(B36&lt;&gt;0,B36=0)</formula>
    </cfRule>
  </conditionalFormatting>
  <conditionalFormatting sqref="C36:L36 U36">
    <cfRule type="expression" dxfId="14" priority="6">
      <formula>OR(C36&lt;&gt;0,C36=0)</formula>
    </cfRule>
  </conditionalFormatting>
  <conditionalFormatting sqref="M45">
    <cfRule type="cellIs" dxfId="13" priority="5" stopIfTrue="1" operator="notEqual">
      <formula>SUM(M41:M44)</formula>
    </cfRule>
  </conditionalFormatting>
  <conditionalFormatting sqref="M36">
    <cfRule type="expression" dxfId="12" priority="4">
      <formula>OR(M36&lt;&gt;0,M36=0)</formula>
    </cfRule>
  </conditionalFormatting>
  <conditionalFormatting sqref="N45:T45">
    <cfRule type="cellIs" dxfId="11" priority="3" stopIfTrue="1" operator="notEqual">
      <formula>SUM(N41:N44)</formula>
    </cfRule>
  </conditionalFormatting>
  <conditionalFormatting sqref="N36:T36">
    <cfRule type="expression" dxfId="10" priority="2">
      <formula>OR(N36&lt;&gt;0,N36=0)</formula>
    </cfRule>
  </conditionalFormatting>
  <conditionalFormatting sqref="W36">
    <cfRule type="expression" dxfId="9" priority="1">
      <formula>OR(W36&lt;&gt;0,W36=0)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92" fitToHeight="2" orientation="landscape" r:id="rId1"/>
  <headerFooter alignWithMargins="0">
    <oddFooter>&amp;CInvestitionsanteil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5" r:id="rId4" name="Group Box 23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5" name="Group Box 2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2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7"/>
  <sheetViews>
    <sheetView tabSelected="1" zoomScaleNormal="100" workbookViewId="0">
      <pane ySplit="2" topLeftCell="A36" activePane="bottomLeft" state="frozen"/>
      <selection activeCell="B38" sqref="B38"/>
      <selection pane="bottomLeft" activeCell="A36" sqref="A36"/>
    </sheetView>
  </sheetViews>
  <sheetFormatPr baseColWidth="10" defaultColWidth="11.42578125" defaultRowHeight="11.25" outlineLevelCol="1" x14ac:dyDescent="0.2"/>
  <cols>
    <col min="1" max="1" width="15.7109375" style="3" customWidth="1"/>
    <col min="2" max="2" width="6.7109375" style="3" customWidth="1" outlineLevel="1"/>
    <col min="3" max="31" width="6.7109375" style="3" customWidth="1"/>
    <col min="32" max="32" width="11.42578125" style="3"/>
    <col min="33" max="33" width="6.7109375" style="3" customWidth="1" outlineLevel="1"/>
    <col min="34" max="16384" width="11.42578125" style="3"/>
  </cols>
  <sheetData>
    <row r="1" spans="1:33" ht="15" customHeight="1" x14ac:dyDescent="0.2">
      <c r="A1" s="1" t="s">
        <v>41</v>
      </c>
      <c r="B1" s="31" t="s">
        <v>6</v>
      </c>
      <c r="C1" s="31" t="s">
        <v>6</v>
      </c>
      <c r="D1" s="31" t="s">
        <v>6</v>
      </c>
      <c r="E1" s="31" t="s">
        <v>6</v>
      </c>
      <c r="F1" s="31" t="s">
        <v>6</v>
      </c>
      <c r="G1" s="31" t="s">
        <v>6</v>
      </c>
      <c r="H1" s="31" t="s">
        <v>6</v>
      </c>
      <c r="I1" s="31" t="s">
        <v>6</v>
      </c>
      <c r="J1" s="31" t="s">
        <v>6</v>
      </c>
      <c r="K1" s="31" t="s">
        <v>6</v>
      </c>
      <c r="L1" s="31" t="s">
        <v>6</v>
      </c>
      <c r="M1" s="31" t="s">
        <v>6</v>
      </c>
      <c r="N1" s="31" t="s">
        <v>6</v>
      </c>
      <c r="O1" s="31" t="s">
        <v>6</v>
      </c>
      <c r="P1" s="31" t="s">
        <v>6</v>
      </c>
      <c r="Q1" s="31" t="s">
        <v>6</v>
      </c>
      <c r="R1" s="31" t="s">
        <v>6</v>
      </c>
      <c r="S1" s="31" t="s">
        <v>6</v>
      </c>
      <c r="T1" s="31" t="s">
        <v>6</v>
      </c>
      <c r="U1" s="31" t="s">
        <v>6</v>
      </c>
      <c r="V1" s="31" t="s">
        <v>6</v>
      </c>
      <c r="W1" s="31" t="s">
        <v>6</v>
      </c>
      <c r="X1" s="31" t="s">
        <v>6</v>
      </c>
      <c r="Y1" s="31" t="s">
        <v>6</v>
      </c>
      <c r="Z1" s="31" t="s">
        <v>6</v>
      </c>
      <c r="AA1" s="31" t="s">
        <v>6</v>
      </c>
      <c r="AB1" s="31" t="s">
        <v>6</v>
      </c>
      <c r="AC1" s="31" t="s">
        <v>6</v>
      </c>
      <c r="AD1" s="31" t="s">
        <v>6</v>
      </c>
      <c r="AE1" s="31" t="s">
        <v>6</v>
      </c>
    </row>
    <row r="2" spans="1:33" ht="15" customHeight="1" x14ac:dyDescent="0.2">
      <c r="A2" s="26" t="s">
        <v>40</v>
      </c>
      <c r="B2" s="4">
        <v>1991</v>
      </c>
      <c r="C2" s="32">
        <f>B2+1</f>
        <v>1992</v>
      </c>
      <c r="D2" s="32">
        <f>C2+1</f>
        <v>1993</v>
      </c>
      <c r="E2" s="32">
        <f>D2+1</f>
        <v>1994</v>
      </c>
      <c r="F2" s="32">
        <f t="shared" ref="F2:K2" si="0">E2+1</f>
        <v>1995</v>
      </c>
      <c r="G2" s="32">
        <f t="shared" si="0"/>
        <v>1996</v>
      </c>
      <c r="H2" s="32">
        <f t="shared" si="0"/>
        <v>1997</v>
      </c>
      <c r="I2" s="32">
        <f t="shared" si="0"/>
        <v>1998</v>
      </c>
      <c r="J2" s="32">
        <f t="shared" si="0"/>
        <v>1999</v>
      </c>
      <c r="K2" s="32">
        <f t="shared" si="0"/>
        <v>2000</v>
      </c>
      <c r="L2" s="26">
        <v>2001</v>
      </c>
      <c r="M2" s="26">
        <f>L2+1</f>
        <v>2002</v>
      </c>
      <c r="N2" s="26">
        <f t="shared" ref="N2:S2" si="1">M2+1</f>
        <v>2003</v>
      </c>
      <c r="O2" s="26">
        <f t="shared" si="1"/>
        <v>2004</v>
      </c>
      <c r="P2" s="26">
        <f t="shared" si="1"/>
        <v>2005</v>
      </c>
      <c r="Q2" s="26">
        <f t="shared" si="1"/>
        <v>2006</v>
      </c>
      <c r="R2" s="26">
        <f t="shared" si="1"/>
        <v>2007</v>
      </c>
      <c r="S2" s="26">
        <f t="shared" si="1"/>
        <v>2008</v>
      </c>
      <c r="T2" s="26">
        <f t="shared" ref="T2:AD2" si="2">S2+1</f>
        <v>2009</v>
      </c>
      <c r="U2" s="26">
        <f t="shared" si="2"/>
        <v>2010</v>
      </c>
      <c r="V2" s="26">
        <f t="shared" si="2"/>
        <v>2011</v>
      </c>
      <c r="W2" s="26">
        <f t="shared" si="2"/>
        <v>2012</v>
      </c>
      <c r="X2" s="26">
        <f t="shared" si="2"/>
        <v>2013</v>
      </c>
      <c r="Y2" s="26">
        <f t="shared" si="2"/>
        <v>2014</v>
      </c>
      <c r="Z2" s="26">
        <f t="shared" si="2"/>
        <v>2015</v>
      </c>
      <c r="AA2" s="26">
        <f t="shared" si="2"/>
        <v>2016</v>
      </c>
      <c r="AB2" s="26">
        <f t="shared" si="2"/>
        <v>2017</v>
      </c>
      <c r="AC2" s="26">
        <f t="shared" si="2"/>
        <v>2018</v>
      </c>
      <c r="AD2" s="26">
        <f t="shared" si="2"/>
        <v>2019</v>
      </c>
      <c r="AE2" s="26" t="s">
        <v>88</v>
      </c>
      <c r="AG2" s="48" t="str">
        <f>+Selbstfinanzierungsanteil!AG2</f>
        <v>2019-16</v>
      </c>
    </row>
    <row r="3" spans="1:33" ht="15" customHeight="1" x14ac:dyDescent="0.2">
      <c r="A3" s="26"/>
      <c r="B3" s="4"/>
      <c r="C3" s="32"/>
      <c r="D3" s="32"/>
      <c r="E3" s="32"/>
      <c r="F3" s="32"/>
      <c r="G3" s="32"/>
      <c r="H3" s="32"/>
      <c r="I3" s="32"/>
      <c r="J3" s="32"/>
      <c r="K3" s="3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3"/>
    </row>
    <row r="4" spans="1:33" ht="15" customHeight="1" x14ac:dyDescent="0.2">
      <c r="A4" s="6" t="s">
        <v>7</v>
      </c>
      <c r="B4" s="18">
        <v>1813</v>
      </c>
      <c r="C4" s="18">
        <v>2094</v>
      </c>
      <c r="D4" s="18">
        <v>2311</v>
      </c>
      <c r="E4" s="18">
        <v>2351</v>
      </c>
      <c r="F4" s="18">
        <v>2276</v>
      </c>
      <c r="G4" s="18">
        <v>1991</v>
      </c>
      <c r="H4" s="18">
        <v>1785</v>
      </c>
      <c r="I4" s="18">
        <v>1596</v>
      </c>
      <c r="J4" s="18">
        <v>1646</v>
      </c>
      <c r="K4" s="18">
        <v>1416</v>
      </c>
      <c r="L4" s="18">
        <v>1258</v>
      </c>
      <c r="M4" s="18">
        <v>1164</v>
      </c>
      <c r="N4" s="18">
        <v>969</v>
      </c>
      <c r="O4" s="19">
        <v>779</v>
      </c>
      <c r="P4" s="19">
        <v>630</v>
      </c>
      <c r="Q4" s="19">
        <v>442</v>
      </c>
      <c r="R4" s="19">
        <v>319</v>
      </c>
      <c r="S4" s="19">
        <v>260</v>
      </c>
      <c r="T4" s="19">
        <v>175</v>
      </c>
      <c r="U4" s="19">
        <v>62</v>
      </c>
      <c r="V4" s="19">
        <v>-49</v>
      </c>
      <c r="W4" s="19">
        <v>39</v>
      </c>
      <c r="X4" s="19">
        <v>226</v>
      </c>
      <c r="Y4" s="19">
        <v>-1146</v>
      </c>
      <c r="Z4" s="19">
        <v>-913</v>
      </c>
      <c r="AA4" s="19">
        <f>+'[1]Résumé Eingang'!AH3</f>
        <v>-630</v>
      </c>
      <c r="AB4" s="19">
        <f>+'[1]Résumé Eingang'!AI3</f>
        <v>-543</v>
      </c>
      <c r="AC4" s="19">
        <f>+'[1]Résumé Eingang'!AJ3</f>
        <v>-714</v>
      </c>
      <c r="AD4" s="19">
        <f>+'[1]Résumé Eingang'!AK3</f>
        <v>-809.5</v>
      </c>
      <c r="AE4" s="19">
        <f>AVERAGE(C4:AD4)</f>
        <v>678.01785714285711</v>
      </c>
      <c r="AG4" s="19">
        <f>+AA4-AD4</f>
        <v>179.5</v>
      </c>
    </row>
    <row r="5" spans="1:33" ht="15" customHeight="1" x14ac:dyDescent="0.2">
      <c r="A5" s="24" t="s">
        <v>9</v>
      </c>
      <c r="B5" s="28"/>
      <c r="C5" s="28"/>
      <c r="D5" s="28"/>
      <c r="E5" s="28">
        <v>3744</v>
      </c>
      <c r="F5" s="28">
        <v>3712</v>
      </c>
      <c r="G5" s="28">
        <v>3590</v>
      </c>
      <c r="H5" s="28">
        <v>3600</v>
      </c>
      <c r="I5" s="28">
        <v>3630</v>
      </c>
      <c r="J5" s="28">
        <v>3590</v>
      </c>
      <c r="K5" s="28">
        <v>3541</v>
      </c>
      <c r="L5" s="28">
        <v>3560</v>
      </c>
      <c r="M5" s="28">
        <v>3529</v>
      </c>
      <c r="N5" s="28">
        <v>3411</v>
      </c>
      <c r="O5" s="28">
        <v>3270</v>
      </c>
      <c r="P5" s="28">
        <v>3153</v>
      </c>
      <c r="Q5" s="28">
        <v>3215</v>
      </c>
      <c r="R5" s="28">
        <v>2395</v>
      </c>
      <c r="S5" s="28">
        <v>2461</v>
      </c>
      <c r="T5" s="28">
        <v>2344</v>
      </c>
      <c r="U5" s="28">
        <v>2278</v>
      </c>
      <c r="V5" s="28">
        <v>2237</v>
      </c>
      <c r="W5" s="28">
        <v>2376</v>
      </c>
      <c r="X5" s="28">
        <v>2400</v>
      </c>
      <c r="Y5" s="28">
        <v>1459.7</v>
      </c>
      <c r="Z5" s="28">
        <v>1387</v>
      </c>
      <c r="AA5" s="28">
        <f>+'[1]Résumé Eingang'!AH4</f>
        <v>1380</v>
      </c>
      <c r="AB5" s="28">
        <f>+'[1]Résumé Eingang'!AI4</f>
        <v>1277</v>
      </c>
      <c r="AC5" s="28">
        <f>+'[1]Résumé Eingang'!AJ4</f>
        <v>1071</v>
      </c>
      <c r="AD5" s="28">
        <f>+'[1]Résumé Eingang'!AK4</f>
        <v>862</v>
      </c>
      <c r="AE5" s="28">
        <f t="shared" ref="AE5:AE29" si="3">AVERAGE(C5:AD5)</f>
        <v>2672.0269230769231</v>
      </c>
      <c r="AG5" s="28">
        <f t="shared" ref="AG5:AG36" si="4">+AA5-AD5</f>
        <v>518</v>
      </c>
    </row>
    <row r="6" spans="1:33" ht="15" customHeight="1" x14ac:dyDescent="0.2">
      <c r="A6" s="6" t="s">
        <v>11</v>
      </c>
      <c r="B6" s="18"/>
      <c r="C6" s="18">
        <v>654</v>
      </c>
      <c r="D6" s="18">
        <v>557</v>
      </c>
      <c r="E6" s="18">
        <v>339</v>
      </c>
      <c r="F6" s="18">
        <v>270</v>
      </c>
      <c r="G6" s="18">
        <v>480</v>
      </c>
      <c r="H6" s="18">
        <v>210</v>
      </c>
      <c r="I6" s="18">
        <v>185</v>
      </c>
      <c r="J6" s="18">
        <v>153</v>
      </c>
      <c r="K6" s="18">
        <v>116</v>
      </c>
      <c r="L6" s="18">
        <v>124</v>
      </c>
      <c r="M6" s="18">
        <v>157</v>
      </c>
      <c r="N6" s="18">
        <v>268</v>
      </c>
      <c r="O6" s="19">
        <v>360</v>
      </c>
      <c r="P6" s="19">
        <v>445</v>
      </c>
      <c r="Q6" s="19" t="s">
        <v>8</v>
      </c>
      <c r="R6" s="19">
        <v>-994</v>
      </c>
      <c r="S6" s="19">
        <v>-1039</v>
      </c>
      <c r="T6" s="19">
        <v>-925</v>
      </c>
      <c r="U6" s="19">
        <v>-1884</v>
      </c>
      <c r="V6" s="19">
        <v>-1894</v>
      </c>
      <c r="W6" s="19">
        <v>-1847</v>
      </c>
      <c r="X6" s="19">
        <v>-1870</v>
      </c>
      <c r="Y6" s="19">
        <v>-2733</v>
      </c>
      <c r="Z6" s="19">
        <v>-4733</v>
      </c>
      <c r="AA6" s="19">
        <f>+'[1]Résumé Eingang'!AH5</f>
        <v>-4410</v>
      </c>
      <c r="AB6" s="19">
        <f>+'[1]Résumé Eingang'!AI5</f>
        <v>-4714</v>
      </c>
      <c r="AC6" s="19">
        <f>+'[1]Résumé Eingang'!AJ5</f>
        <v>-4709</v>
      </c>
      <c r="AD6" s="19">
        <f>+'[1]Résumé Eingang'!AK5</f>
        <v>-5320</v>
      </c>
      <c r="AE6" s="19">
        <f t="shared" si="3"/>
        <v>-1213.1111111111111</v>
      </c>
      <c r="AG6" s="19">
        <f t="shared" si="4"/>
        <v>910</v>
      </c>
    </row>
    <row r="7" spans="1:33" ht="15" customHeight="1" x14ac:dyDescent="0.2">
      <c r="A7" s="24" t="s">
        <v>12</v>
      </c>
      <c r="B7" s="28">
        <v>491</v>
      </c>
      <c r="C7" s="28">
        <v>783</v>
      </c>
      <c r="D7" s="28">
        <v>796</v>
      </c>
      <c r="E7" s="28">
        <v>721</v>
      </c>
      <c r="F7" s="28">
        <v>846</v>
      </c>
      <c r="G7" s="28">
        <v>806</v>
      </c>
      <c r="H7" s="28">
        <v>636</v>
      </c>
      <c r="I7" s="28">
        <v>509</v>
      </c>
      <c r="J7" s="28">
        <v>431</v>
      </c>
      <c r="K7" s="28">
        <v>250</v>
      </c>
      <c r="L7" s="28">
        <v>263</v>
      </c>
      <c r="M7" s="28">
        <v>316</v>
      </c>
      <c r="N7" s="28">
        <v>252</v>
      </c>
      <c r="O7" s="28">
        <v>92.133055893688194</v>
      </c>
      <c r="P7" s="28">
        <v>-80.122810186257269</v>
      </c>
      <c r="Q7" s="28">
        <v>-154.16749672643371</v>
      </c>
      <c r="R7" s="28">
        <v>-279.12855128922041</v>
      </c>
      <c r="S7" s="28">
        <v>-309.29882097948348</v>
      </c>
      <c r="T7" s="28">
        <v>-415</v>
      </c>
      <c r="U7" s="28">
        <v>-543</v>
      </c>
      <c r="V7" s="28">
        <v>-541</v>
      </c>
      <c r="W7" s="28">
        <v>-1167.1923041423147</v>
      </c>
      <c r="X7" s="28">
        <v>-939.34296717298639</v>
      </c>
      <c r="Y7" s="28">
        <v>-1436</v>
      </c>
      <c r="Z7" s="28">
        <v>-1431</v>
      </c>
      <c r="AA7" s="28">
        <f>+'[1]Résumé Eingang'!AH6</f>
        <v>-1143</v>
      </c>
      <c r="AB7" s="28">
        <f>+'[1]Résumé Eingang'!AI6</f>
        <v>-1186</v>
      </c>
      <c r="AC7" s="28">
        <f>+'[1]Résumé Eingang'!AJ6</f>
        <v>-1226</v>
      </c>
      <c r="AD7" s="28">
        <f>+'[1]Résumé Eingang'!AK6</f>
        <v>-1487.4280284348697</v>
      </c>
      <c r="AE7" s="28">
        <f t="shared" si="3"/>
        <v>-201.30528296563847</v>
      </c>
      <c r="AG7" s="28">
        <f t="shared" si="4"/>
        <v>344.4280284348697</v>
      </c>
    </row>
    <row r="8" spans="1:33" ht="15" customHeight="1" x14ac:dyDescent="0.2">
      <c r="A8" s="6" t="s">
        <v>13</v>
      </c>
      <c r="B8" s="18"/>
      <c r="C8" s="18">
        <v>11341</v>
      </c>
      <c r="D8" s="18">
        <v>12682</v>
      </c>
      <c r="E8" s="18">
        <v>13046</v>
      </c>
      <c r="F8" s="18">
        <v>14000</v>
      </c>
      <c r="G8" s="18">
        <v>16783</v>
      </c>
      <c r="H8" s="18">
        <v>18246</v>
      </c>
      <c r="I8" s="18">
        <v>18224</v>
      </c>
      <c r="J8" s="18">
        <v>18210</v>
      </c>
      <c r="K8" s="18">
        <v>18278</v>
      </c>
      <c r="L8" s="18">
        <v>18416</v>
      </c>
      <c r="M8" s="18">
        <v>18711</v>
      </c>
      <c r="N8" s="18">
        <v>18388</v>
      </c>
      <c r="O8" s="19">
        <v>17999</v>
      </c>
      <c r="P8" s="19">
        <v>16985</v>
      </c>
      <c r="Q8" s="19">
        <v>12231</v>
      </c>
      <c r="R8" s="19">
        <v>14925</v>
      </c>
      <c r="S8" s="19">
        <v>14410</v>
      </c>
      <c r="T8" s="19">
        <v>13036</v>
      </c>
      <c r="U8" s="19">
        <v>9495</v>
      </c>
      <c r="V8" s="19">
        <v>8916</v>
      </c>
      <c r="W8" s="19">
        <v>9914</v>
      </c>
      <c r="X8" s="19">
        <v>10448</v>
      </c>
      <c r="Y8" s="19">
        <v>9944</v>
      </c>
      <c r="Z8" s="19">
        <v>9313</v>
      </c>
      <c r="AA8" s="19">
        <f>+'[1]Résumé Eingang'!AH7</f>
        <v>9950</v>
      </c>
      <c r="AB8" s="19">
        <f>+'[1]Résumé Eingang'!AI7</f>
        <v>9643</v>
      </c>
      <c r="AC8" s="19">
        <f>+'[1]Résumé Eingang'!AJ7</f>
        <v>8636</v>
      </c>
      <c r="AD8" s="19">
        <f>+'[1]Résumé Eingang'!AK7</f>
        <v>5249</v>
      </c>
      <c r="AE8" s="19">
        <f t="shared" si="3"/>
        <v>13479.25</v>
      </c>
      <c r="AG8" s="19">
        <f t="shared" si="4"/>
        <v>4701</v>
      </c>
    </row>
    <row r="9" spans="1:33" ht="15" customHeight="1" x14ac:dyDescent="0.2">
      <c r="A9" s="24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 t="s">
        <v>8</v>
      </c>
      <c r="M9" s="28" t="s">
        <v>8</v>
      </c>
      <c r="N9" s="28" t="s">
        <v>8</v>
      </c>
      <c r="O9" s="28" t="s">
        <v>8</v>
      </c>
      <c r="P9" s="28" t="s">
        <v>10</v>
      </c>
      <c r="Q9" s="28" t="s">
        <v>8</v>
      </c>
      <c r="R9" s="28" t="s">
        <v>8</v>
      </c>
      <c r="S9" s="28" t="s">
        <v>8</v>
      </c>
      <c r="T9" s="28" t="s">
        <v>8</v>
      </c>
      <c r="U9" s="28" t="s">
        <v>8</v>
      </c>
      <c r="V9" s="28">
        <v>923</v>
      </c>
      <c r="W9" s="28">
        <v>876</v>
      </c>
      <c r="X9" s="28">
        <v>-804</v>
      </c>
      <c r="Y9" s="28">
        <v>-859</v>
      </c>
      <c r="Z9" s="28">
        <v>-745</v>
      </c>
      <c r="AA9" s="28">
        <f>+'[1]Résumé Eingang'!AH8</f>
        <v>-1099</v>
      </c>
      <c r="AB9" s="28">
        <f>+'[1]Résumé Eingang'!AI8</f>
        <v>-992</v>
      </c>
      <c r="AC9" s="28">
        <f>+'[1]Résumé Eingang'!AJ8</f>
        <v>-998</v>
      </c>
      <c r="AD9" s="28">
        <f>+'[1]Résumé Eingang'!AK8</f>
        <v>-891</v>
      </c>
      <c r="AE9" s="28">
        <f t="shared" si="3"/>
        <v>-509.88888888888891</v>
      </c>
      <c r="AG9" s="28">
        <f t="shared" si="4"/>
        <v>-208</v>
      </c>
    </row>
    <row r="10" spans="1:33" ht="15" customHeight="1" x14ac:dyDescent="0.2">
      <c r="A10" s="6" t="s">
        <v>15</v>
      </c>
      <c r="B10" s="18">
        <v>2999</v>
      </c>
      <c r="C10" s="18">
        <v>2954</v>
      </c>
      <c r="D10" s="18">
        <v>3154</v>
      </c>
      <c r="E10" s="18">
        <v>3137</v>
      </c>
      <c r="F10" s="18">
        <v>3301</v>
      </c>
      <c r="G10" s="18">
        <v>3258</v>
      </c>
      <c r="H10" s="18">
        <v>3356</v>
      </c>
      <c r="I10" s="18">
        <v>3715</v>
      </c>
      <c r="J10" s="18">
        <v>4164</v>
      </c>
      <c r="K10" s="18">
        <v>4452</v>
      </c>
      <c r="L10" s="18">
        <v>4590</v>
      </c>
      <c r="M10" s="18">
        <v>4525</v>
      </c>
      <c r="N10" s="18">
        <v>4161</v>
      </c>
      <c r="O10" s="19">
        <v>3866</v>
      </c>
      <c r="P10" s="19">
        <v>2127</v>
      </c>
      <c r="Q10" s="19">
        <v>2171</v>
      </c>
      <c r="R10" s="19">
        <v>2076.0500000000002</v>
      </c>
      <c r="S10" s="19">
        <v>1904.85</v>
      </c>
      <c r="T10" s="19">
        <v>1897.6</v>
      </c>
      <c r="U10" s="19">
        <v>1685.9</v>
      </c>
      <c r="V10" s="19">
        <v>1602.9</v>
      </c>
      <c r="W10" s="19">
        <v>1524.87</v>
      </c>
      <c r="X10" s="19">
        <v>1504.4</v>
      </c>
      <c r="Y10" s="19">
        <v>1756</v>
      </c>
      <c r="Z10" s="19">
        <v>1687</v>
      </c>
      <c r="AA10" s="19">
        <f>+'[1]Résumé Eingang'!AH9</f>
        <v>1778</v>
      </c>
      <c r="AB10" s="19">
        <f>+'[1]Résumé Eingang'!AI9</f>
        <v>1813</v>
      </c>
      <c r="AC10" s="19">
        <f>+'[1]Résumé Eingang'!AJ9</f>
        <v>1872.22</v>
      </c>
      <c r="AD10" s="19">
        <f>+'[1]Résumé Eingang'!AK9</f>
        <v>1915</v>
      </c>
      <c r="AE10" s="19">
        <f t="shared" si="3"/>
        <v>2712.4567857142861</v>
      </c>
      <c r="AG10" s="19">
        <f t="shared" si="4"/>
        <v>-137</v>
      </c>
    </row>
    <row r="11" spans="1:33" ht="15" customHeight="1" x14ac:dyDescent="0.2">
      <c r="A11" s="24" t="s">
        <v>16</v>
      </c>
      <c r="B11" s="28">
        <v>995</v>
      </c>
      <c r="C11" s="28">
        <v>1045</v>
      </c>
      <c r="D11" s="28">
        <v>1102</v>
      </c>
      <c r="E11" s="28">
        <v>1443</v>
      </c>
      <c r="F11" s="28">
        <v>1678</v>
      </c>
      <c r="G11" s="28">
        <v>1716</v>
      </c>
      <c r="H11" s="28">
        <v>1841</v>
      </c>
      <c r="I11" s="28">
        <v>1819</v>
      </c>
      <c r="J11" s="28">
        <v>1544</v>
      </c>
      <c r="K11" s="28">
        <v>1305</v>
      </c>
      <c r="L11" s="28">
        <v>977</v>
      </c>
      <c r="M11" s="28">
        <v>703</v>
      </c>
      <c r="N11" s="28">
        <v>937</v>
      </c>
      <c r="O11" s="28">
        <v>895</v>
      </c>
      <c r="P11" s="28">
        <v>958</v>
      </c>
      <c r="Q11" s="28">
        <v>694</v>
      </c>
      <c r="R11" s="28">
        <v>247</v>
      </c>
      <c r="S11" s="28">
        <v>-351</v>
      </c>
      <c r="T11" s="28">
        <v>-801.9</v>
      </c>
      <c r="U11" s="28">
        <v>-963.2</v>
      </c>
      <c r="V11" s="28">
        <v>-925.9</v>
      </c>
      <c r="W11" s="28">
        <v>-780.6</v>
      </c>
      <c r="X11" s="28">
        <v>-705.74</v>
      </c>
      <c r="Y11" s="28">
        <v>-947</v>
      </c>
      <c r="Z11" s="28">
        <v>-1049</v>
      </c>
      <c r="AA11" s="28">
        <f>+'[1]Résumé Eingang'!AH10</f>
        <v>-1118</v>
      </c>
      <c r="AB11" s="28">
        <f>+'[1]Résumé Eingang'!AI10</f>
        <v>-1260</v>
      </c>
      <c r="AC11" s="28">
        <f>+'[1]Résumé Eingang'!AJ10</f>
        <v>-7317.9</v>
      </c>
      <c r="AD11" s="28">
        <f>+'[1]Résumé Eingang'!AK10</f>
        <v>-7107</v>
      </c>
      <c r="AE11" s="28">
        <f t="shared" si="3"/>
        <v>-157.97285714285721</v>
      </c>
      <c r="AG11" s="28">
        <f t="shared" si="4"/>
        <v>5989</v>
      </c>
    </row>
    <row r="12" spans="1:33" ht="15" customHeight="1" x14ac:dyDescent="0.2">
      <c r="A12" s="6" t="s">
        <v>17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621</v>
      </c>
      <c r="L12" s="18">
        <v>461</v>
      </c>
      <c r="M12" s="18">
        <v>-120</v>
      </c>
      <c r="N12" s="18">
        <v>164</v>
      </c>
      <c r="O12" s="19">
        <v>36</v>
      </c>
      <c r="P12" s="19">
        <v>-258</v>
      </c>
      <c r="Q12" s="19">
        <v>-673</v>
      </c>
      <c r="R12" s="19">
        <v>-798</v>
      </c>
      <c r="S12" s="19">
        <v>-748</v>
      </c>
      <c r="T12" s="19">
        <v>-848</v>
      </c>
      <c r="U12" s="19">
        <v>-614</v>
      </c>
      <c r="V12" s="19">
        <v>-1894</v>
      </c>
      <c r="W12" s="19">
        <v>-1797</v>
      </c>
      <c r="X12" s="19">
        <v>-1740</v>
      </c>
      <c r="Y12" s="19">
        <v>-1969</v>
      </c>
      <c r="Z12" s="19">
        <v>-2021</v>
      </c>
      <c r="AA12" s="19">
        <f>+'[1]Résumé Eingang'!AH11</f>
        <v>-1853</v>
      </c>
      <c r="AB12" s="19">
        <f>+'[1]Résumé Eingang'!AI11</f>
        <v>-1637</v>
      </c>
      <c r="AC12" s="19">
        <f>+'[1]Résumé Eingang'!AJ11</f>
        <v>-1528</v>
      </c>
      <c r="AD12" s="19">
        <f>+'[1]Résumé Eingang'!AK11</f>
        <v>-1300</v>
      </c>
      <c r="AE12" s="19">
        <f t="shared" si="3"/>
        <v>-925.8</v>
      </c>
      <c r="AG12" s="19">
        <f t="shared" si="4"/>
        <v>-553</v>
      </c>
    </row>
    <row r="13" spans="1:33" ht="15" customHeight="1" x14ac:dyDescent="0.2">
      <c r="A13" s="24" t="s">
        <v>18</v>
      </c>
      <c r="B13" s="28"/>
      <c r="C13" s="28"/>
      <c r="D13" s="28"/>
      <c r="E13" s="28">
        <v>1901</v>
      </c>
      <c r="F13" s="28">
        <v>1832</v>
      </c>
      <c r="G13" s="28">
        <v>1840</v>
      </c>
      <c r="H13" s="28">
        <v>1903</v>
      </c>
      <c r="I13" s="28">
        <v>2020</v>
      </c>
      <c r="J13" s="28">
        <v>2340</v>
      </c>
      <c r="K13" s="28">
        <v>2253</v>
      </c>
      <c r="L13" s="28">
        <v>2189</v>
      </c>
      <c r="M13" s="28">
        <v>1846</v>
      </c>
      <c r="N13" s="28">
        <v>1687</v>
      </c>
      <c r="O13" s="28">
        <v>1236</v>
      </c>
      <c r="P13" s="28">
        <v>1048</v>
      </c>
      <c r="Q13" s="28">
        <v>823</v>
      </c>
      <c r="R13" s="28">
        <v>-23</v>
      </c>
      <c r="S13" s="28">
        <v>-323</v>
      </c>
      <c r="T13" s="28">
        <v>-449</v>
      </c>
      <c r="U13" s="28">
        <v>-558</v>
      </c>
      <c r="V13" s="28">
        <v>-624</v>
      </c>
      <c r="W13" s="28">
        <v>-1033</v>
      </c>
      <c r="X13" s="28">
        <v>-1314</v>
      </c>
      <c r="Y13" s="28">
        <v>-1645</v>
      </c>
      <c r="Z13" s="28">
        <v>-5799</v>
      </c>
      <c r="AA13" s="28">
        <f>+'[1]Résumé Eingang'!AH12</f>
        <v>-5933</v>
      </c>
      <c r="AB13" s="28">
        <f>+'[1]Résumé Eingang'!AI12</f>
        <v>-6001</v>
      </c>
      <c r="AC13" s="28">
        <f>+'[1]Résumé Eingang'!AJ12</f>
        <v>-6707</v>
      </c>
      <c r="AD13" s="28">
        <f>+'[1]Résumé Eingang'!AK12</f>
        <v>-6898</v>
      </c>
      <c r="AE13" s="28">
        <f t="shared" si="3"/>
        <v>-553.42307692307691</v>
      </c>
      <c r="AG13" s="28">
        <f t="shared" si="4"/>
        <v>965</v>
      </c>
    </row>
    <row r="14" spans="1:33" ht="15" customHeight="1" x14ac:dyDescent="0.2">
      <c r="A14" s="6" t="s">
        <v>19</v>
      </c>
      <c r="B14" s="18">
        <v>4192</v>
      </c>
      <c r="C14" s="18">
        <v>4426</v>
      </c>
      <c r="D14" s="18">
        <v>4515</v>
      </c>
      <c r="E14" s="18">
        <v>4745</v>
      </c>
      <c r="F14" s="18">
        <v>5031</v>
      </c>
      <c r="G14" s="18">
        <v>5323</v>
      </c>
      <c r="H14" s="18">
        <v>5710</v>
      </c>
      <c r="I14" s="18">
        <v>5766</v>
      </c>
      <c r="J14" s="18">
        <v>6063</v>
      </c>
      <c r="K14" s="18">
        <v>6220</v>
      </c>
      <c r="L14" s="18">
        <v>6537</v>
      </c>
      <c r="M14" s="18">
        <v>6746</v>
      </c>
      <c r="N14" s="18">
        <v>6861</v>
      </c>
      <c r="O14" s="19">
        <v>7157</v>
      </c>
      <c r="P14" s="19">
        <v>7375</v>
      </c>
      <c r="Q14" s="19">
        <v>7065</v>
      </c>
      <c r="R14" s="19">
        <v>6974</v>
      </c>
      <c r="S14" s="19">
        <v>7264</v>
      </c>
      <c r="T14" s="19">
        <v>7443</v>
      </c>
      <c r="U14" s="19">
        <v>4348</v>
      </c>
      <c r="V14" s="19">
        <v>4363</v>
      </c>
      <c r="W14" s="19">
        <v>4355</v>
      </c>
      <c r="X14" s="19">
        <v>4190</v>
      </c>
      <c r="Y14" s="19">
        <v>4103</v>
      </c>
      <c r="Z14" s="19">
        <v>3860</v>
      </c>
      <c r="AA14" s="19">
        <f>+'[1]Résumé Eingang'!AH13</f>
        <v>3788.53</v>
      </c>
      <c r="AB14" s="19">
        <f>+'[1]Résumé Eingang'!AI13</f>
        <v>3845.67</v>
      </c>
      <c r="AC14" s="19">
        <f>+'[1]Résumé Eingang'!AJ13</f>
        <v>3837</v>
      </c>
      <c r="AD14" s="19">
        <f>+'[1]Résumé Eingang'!AK13</f>
        <v>3564</v>
      </c>
      <c r="AE14" s="19">
        <f t="shared" si="3"/>
        <v>5409.8285714285721</v>
      </c>
      <c r="AG14" s="19">
        <f t="shared" si="4"/>
        <v>224.5300000000002</v>
      </c>
    </row>
    <row r="15" spans="1:33" ht="15" customHeight="1" x14ac:dyDescent="0.2">
      <c r="A15" s="24" t="s">
        <v>20</v>
      </c>
      <c r="B15" s="28"/>
      <c r="C15" s="28">
        <v>3158</v>
      </c>
      <c r="D15" s="28">
        <v>3286</v>
      </c>
      <c r="E15" s="28">
        <v>3466</v>
      </c>
      <c r="F15" s="28">
        <v>3491</v>
      </c>
      <c r="G15" s="28">
        <v>3553</v>
      </c>
      <c r="H15" s="28">
        <v>3551</v>
      </c>
      <c r="I15" s="28">
        <v>3640</v>
      </c>
      <c r="J15" s="28">
        <v>3586</v>
      </c>
      <c r="K15" s="28">
        <v>3794</v>
      </c>
      <c r="L15" s="28">
        <v>3998</v>
      </c>
      <c r="M15" s="28">
        <v>3680</v>
      </c>
      <c r="N15" s="28">
        <v>3511</v>
      </c>
      <c r="O15" s="28">
        <v>3339</v>
      </c>
      <c r="P15" s="28">
        <v>3165</v>
      </c>
      <c r="Q15" s="28">
        <v>2807</v>
      </c>
      <c r="R15" s="28">
        <v>2385</v>
      </c>
      <c r="S15" s="28">
        <v>2153</v>
      </c>
      <c r="T15" s="28">
        <v>2213</v>
      </c>
      <c r="U15" s="28">
        <v>2269</v>
      </c>
      <c r="V15" s="28">
        <v>2263</v>
      </c>
      <c r="W15" s="28">
        <v>2445</v>
      </c>
      <c r="X15" s="28">
        <v>2440</v>
      </c>
      <c r="Y15" s="28">
        <v>2296</v>
      </c>
      <c r="Z15" s="28">
        <v>2132</v>
      </c>
      <c r="AA15" s="28">
        <f>+'[1]Résumé Eingang'!AH14</f>
        <v>1970</v>
      </c>
      <c r="AB15" s="28">
        <f>+'[1]Résumé Eingang'!AI14</f>
        <v>1950</v>
      </c>
      <c r="AC15" s="28" t="str">
        <f>+'[1]Résumé Eingang'!AJ14</f>
        <v>---</v>
      </c>
      <c r="AD15" s="28">
        <f>+'[1]Résumé Eingang'!AK14</f>
        <v>533</v>
      </c>
      <c r="AE15" s="28">
        <f t="shared" si="3"/>
        <v>2854.5925925925926</v>
      </c>
      <c r="AG15" s="28">
        <f t="shared" si="4"/>
        <v>1437</v>
      </c>
    </row>
    <row r="16" spans="1:33" ht="15" customHeight="1" x14ac:dyDescent="0.2">
      <c r="A16" s="6" t="s">
        <v>21</v>
      </c>
      <c r="B16" s="18">
        <v>4869</v>
      </c>
      <c r="C16" s="18">
        <v>5030</v>
      </c>
      <c r="D16" s="18">
        <v>5058</v>
      </c>
      <c r="E16" s="18">
        <v>5133</v>
      </c>
      <c r="F16" s="18">
        <v>5345</v>
      </c>
      <c r="G16" s="18">
        <v>5667</v>
      </c>
      <c r="H16" s="18">
        <v>5802</v>
      </c>
      <c r="I16" s="18">
        <v>6010</v>
      </c>
      <c r="J16" s="18">
        <v>6229</v>
      </c>
      <c r="K16" s="18">
        <v>6381</v>
      </c>
      <c r="L16" s="18">
        <v>6426</v>
      </c>
      <c r="M16" s="18">
        <v>6473</v>
      </c>
      <c r="N16" s="18">
        <v>6547</v>
      </c>
      <c r="O16" s="19">
        <v>7033</v>
      </c>
      <c r="P16" s="19">
        <v>7428</v>
      </c>
      <c r="Q16" s="19">
        <v>5854</v>
      </c>
      <c r="R16" s="19">
        <v>4069</v>
      </c>
      <c r="S16" s="19">
        <v>3773.5</v>
      </c>
      <c r="T16" s="19">
        <v>3683.5</v>
      </c>
      <c r="U16" s="19">
        <v>3810.7</v>
      </c>
      <c r="V16" s="19">
        <v>3557</v>
      </c>
      <c r="W16" s="19">
        <v>3297</v>
      </c>
      <c r="X16" s="19">
        <v>3509</v>
      </c>
      <c r="Y16" s="19">
        <v>3678</v>
      </c>
      <c r="Z16" s="19">
        <v>4303</v>
      </c>
      <c r="AA16" s="19">
        <f>+'[1]Résumé Eingang'!AH15</f>
        <v>3966</v>
      </c>
      <c r="AB16" s="19">
        <f>+'[1]Résumé Eingang'!AI15</f>
        <v>4130</v>
      </c>
      <c r="AC16" s="19">
        <f>+'[1]Résumé Eingang'!AJ15</f>
        <v>3458</v>
      </c>
      <c r="AD16" s="19">
        <f>+'[1]Résumé Eingang'!AK15</f>
        <v>3077</v>
      </c>
      <c r="AE16" s="19">
        <f t="shared" si="3"/>
        <v>4954.5607142857143</v>
      </c>
      <c r="AG16" s="19">
        <f t="shared" si="4"/>
        <v>889</v>
      </c>
    </row>
    <row r="17" spans="1:33" ht="15" customHeight="1" x14ac:dyDescent="0.2">
      <c r="A17" s="24" t="s">
        <v>22</v>
      </c>
      <c r="B17" s="28"/>
      <c r="C17" s="28"/>
      <c r="D17" s="28">
        <v>1640</v>
      </c>
      <c r="E17" s="28">
        <v>1889</v>
      </c>
      <c r="F17" s="28"/>
      <c r="G17" s="28"/>
      <c r="H17" s="28">
        <v>2645</v>
      </c>
      <c r="I17" s="28">
        <v>2723</v>
      </c>
      <c r="J17" s="28">
        <v>2506</v>
      </c>
      <c r="K17" s="28">
        <v>2542</v>
      </c>
      <c r="L17" s="28">
        <v>2505</v>
      </c>
      <c r="M17" s="28">
        <v>1918</v>
      </c>
      <c r="N17" s="28">
        <v>1544</v>
      </c>
      <c r="O17" s="28">
        <v>1454</v>
      </c>
      <c r="P17" s="28">
        <v>1636</v>
      </c>
      <c r="Q17" s="28">
        <v>1699</v>
      </c>
      <c r="R17" s="28">
        <v>1912</v>
      </c>
      <c r="S17" s="28">
        <v>1673</v>
      </c>
      <c r="T17" s="28">
        <v>1645</v>
      </c>
      <c r="U17" s="28">
        <v>1696</v>
      </c>
      <c r="V17" s="28">
        <v>1742</v>
      </c>
      <c r="W17" s="28">
        <v>1420</v>
      </c>
      <c r="X17" s="28">
        <v>1489</v>
      </c>
      <c r="Y17" s="28">
        <v>1595</v>
      </c>
      <c r="Z17" s="28">
        <v>1093</v>
      </c>
      <c r="AA17" s="28">
        <f>+'[1]Résumé Eingang'!AH16</f>
        <v>892</v>
      </c>
      <c r="AB17" s="28">
        <f>+'[1]Résumé Eingang'!AI16</f>
        <v>889</v>
      </c>
      <c r="AC17" s="28">
        <f>+'[1]Résumé Eingang'!AJ16</f>
        <v>891</v>
      </c>
      <c r="AD17" s="28">
        <f>+'[1]Résumé Eingang'!AK16</f>
        <v>924</v>
      </c>
      <c r="AE17" s="28">
        <f t="shared" si="3"/>
        <v>1702.48</v>
      </c>
      <c r="AG17" s="28">
        <f t="shared" si="4"/>
        <v>-32</v>
      </c>
    </row>
    <row r="18" spans="1:33" ht="15" customHeight="1" x14ac:dyDescent="0.2">
      <c r="A18" s="6" t="s">
        <v>23</v>
      </c>
      <c r="B18" s="18">
        <v>3342</v>
      </c>
      <c r="C18" s="18">
        <v>3790</v>
      </c>
      <c r="D18" s="18">
        <v>4124</v>
      </c>
      <c r="E18" s="18">
        <v>4069</v>
      </c>
      <c r="F18" s="18">
        <v>4205</v>
      </c>
      <c r="G18" s="18">
        <v>4363</v>
      </c>
      <c r="H18" s="18">
        <v>4610</v>
      </c>
      <c r="I18" s="18">
        <v>4680</v>
      </c>
      <c r="J18" s="18">
        <v>4797</v>
      </c>
      <c r="K18" s="18">
        <v>4622</v>
      </c>
      <c r="L18" s="18">
        <v>4225</v>
      </c>
      <c r="M18" s="18">
        <v>3858</v>
      </c>
      <c r="N18" s="18">
        <v>3612</v>
      </c>
      <c r="O18" s="19">
        <v>3183</v>
      </c>
      <c r="P18" s="19">
        <v>3211</v>
      </c>
      <c r="Q18" s="19">
        <v>3015</v>
      </c>
      <c r="R18" s="19">
        <v>2681.7</v>
      </c>
      <c r="S18" s="19">
        <v>2616.5</v>
      </c>
      <c r="T18" s="19">
        <v>2874.9</v>
      </c>
      <c r="U18" s="19">
        <v>3037.07</v>
      </c>
      <c r="V18" s="19">
        <v>3232.3</v>
      </c>
      <c r="W18" s="19">
        <v>2791.34</v>
      </c>
      <c r="X18" s="19">
        <v>2550</v>
      </c>
      <c r="Y18" s="19">
        <v>2266</v>
      </c>
      <c r="Z18" s="19">
        <v>891</v>
      </c>
      <c r="AA18" s="19">
        <f>+'[1]Résumé Eingang'!AH17</f>
        <v>352</v>
      </c>
      <c r="AB18" s="19">
        <f>+'[1]Résumé Eingang'!AI17</f>
        <v>87</v>
      </c>
      <c r="AC18" s="19">
        <f>+'[1]Résumé Eingang'!AJ17</f>
        <v>-334</v>
      </c>
      <c r="AD18" s="19">
        <f>+'[1]Résumé Eingang'!AK17</f>
        <v>-658</v>
      </c>
      <c r="AE18" s="19">
        <f t="shared" si="3"/>
        <v>2955.4217857142858</v>
      </c>
      <c r="AG18" s="19">
        <f t="shared" si="4"/>
        <v>1010</v>
      </c>
    </row>
    <row r="19" spans="1:33" ht="15" customHeight="1" x14ac:dyDescent="0.2">
      <c r="A19" s="24" t="s">
        <v>24</v>
      </c>
      <c r="B19" s="28"/>
      <c r="C19" s="28"/>
      <c r="D19" s="28"/>
      <c r="E19" s="28"/>
      <c r="F19" s="28"/>
      <c r="G19" s="28"/>
      <c r="H19" s="28" t="s">
        <v>37</v>
      </c>
      <c r="I19" s="28">
        <v>2776</v>
      </c>
      <c r="J19" s="28">
        <v>2872</v>
      </c>
      <c r="K19" s="28">
        <v>2773</v>
      </c>
      <c r="L19" s="28">
        <v>2963</v>
      </c>
      <c r="M19" s="28">
        <v>2760</v>
      </c>
      <c r="N19" s="28">
        <v>2316</v>
      </c>
      <c r="O19" s="28">
        <v>1974</v>
      </c>
      <c r="P19" s="28">
        <v>1858</v>
      </c>
      <c r="Q19" s="28">
        <v>1509</v>
      </c>
      <c r="R19" s="28">
        <v>1520</v>
      </c>
      <c r="S19" s="28">
        <v>1660</v>
      </c>
      <c r="T19" s="28">
        <v>1484</v>
      </c>
      <c r="U19" s="28">
        <v>1658</v>
      </c>
      <c r="V19" s="28">
        <v>1567</v>
      </c>
      <c r="W19" s="28">
        <v>1813.99</v>
      </c>
      <c r="X19" s="28">
        <v>1962</v>
      </c>
      <c r="Y19" s="28">
        <v>1704</v>
      </c>
      <c r="Z19" s="28">
        <v>1341</v>
      </c>
      <c r="AA19" s="28">
        <f>+'[1]Résumé Eingang'!AH18</f>
        <v>823</v>
      </c>
      <c r="AB19" s="28">
        <f>+'[1]Résumé Eingang'!AI18</f>
        <v>567.58179537888918</v>
      </c>
      <c r="AC19" s="28">
        <f>+'[1]Résumé Eingang'!AJ18</f>
        <v>618.45717875903404</v>
      </c>
      <c r="AD19" s="28">
        <f>+'[1]Résumé Eingang'!AK18</f>
        <v>-1380</v>
      </c>
      <c r="AE19" s="28">
        <f t="shared" si="3"/>
        <v>1688.1831351880874</v>
      </c>
      <c r="AG19" s="28">
        <f t="shared" si="4"/>
        <v>2203</v>
      </c>
    </row>
    <row r="20" spans="1:33" ht="15" customHeight="1" x14ac:dyDescent="0.2">
      <c r="A20" s="6" t="s">
        <v>25</v>
      </c>
      <c r="B20" s="18"/>
      <c r="C20" s="18"/>
      <c r="D20" s="18"/>
      <c r="E20" s="18"/>
      <c r="F20" s="18"/>
      <c r="G20" s="18">
        <v>2806</v>
      </c>
      <c r="H20" s="18">
        <v>3068</v>
      </c>
      <c r="I20" s="18">
        <v>3167</v>
      </c>
      <c r="J20" s="18">
        <v>2969</v>
      </c>
      <c r="K20" s="18">
        <v>2473</v>
      </c>
      <c r="L20" s="18">
        <v>2292</v>
      </c>
      <c r="M20" s="18">
        <v>2134</v>
      </c>
      <c r="N20" s="18">
        <v>2461</v>
      </c>
      <c r="O20" s="19">
        <v>2396</v>
      </c>
      <c r="P20" s="19">
        <v>2153</v>
      </c>
      <c r="Q20" s="19">
        <v>1790</v>
      </c>
      <c r="R20" s="19">
        <v>1361</v>
      </c>
      <c r="S20" s="19">
        <v>892</v>
      </c>
      <c r="T20" s="19">
        <v>612</v>
      </c>
      <c r="U20" s="19">
        <v>724</v>
      </c>
      <c r="V20" s="19">
        <v>920</v>
      </c>
      <c r="W20" s="19">
        <v>1172</v>
      </c>
      <c r="X20" s="19">
        <v>1401</v>
      </c>
      <c r="Y20" s="19">
        <v>1482</v>
      </c>
      <c r="Z20" s="19">
        <v>1249</v>
      </c>
      <c r="AA20" s="19">
        <f>+'[1]Résumé Eingang'!AH19</f>
        <v>1092</v>
      </c>
      <c r="AB20" s="19">
        <f>+'[1]Résumé Eingang'!AI19</f>
        <v>1155</v>
      </c>
      <c r="AC20" s="19">
        <f>+'[1]Résumé Eingang'!AJ19</f>
        <v>1286</v>
      </c>
      <c r="AD20" s="19">
        <f>+'[1]Résumé Eingang'!AK19</f>
        <v>1461</v>
      </c>
      <c r="AE20" s="19">
        <f t="shared" si="3"/>
        <v>1771.5</v>
      </c>
      <c r="AG20" s="19">
        <f t="shared" si="4"/>
        <v>-369</v>
      </c>
    </row>
    <row r="21" spans="1:33" ht="15" customHeight="1" x14ac:dyDescent="0.2">
      <c r="A21" s="24" t="s">
        <v>26</v>
      </c>
      <c r="B21" s="28">
        <v>1186</v>
      </c>
      <c r="C21" s="28">
        <v>1664</v>
      </c>
      <c r="D21" s="28">
        <v>2081</v>
      </c>
      <c r="E21" s="28">
        <v>2199</v>
      </c>
      <c r="F21" s="28">
        <v>2232</v>
      </c>
      <c r="G21" s="28">
        <v>2203</v>
      </c>
      <c r="H21" s="28">
        <v>2157</v>
      </c>
      <c r="I21" s="28">
        <v>2171</v>
      </c>
      <c r="J21" s="28">
        <v>2136</v>
      </c>
      <c r="K21" s="28">
        <v>1989</v>
      </c>
      <c r="L21" s="28">
        <v>1946</v>
      </c>
      <c r="M21" s="28">
        <v>1511</v>
      </c>
      <c r="N21" s="28">
        <v>1069</v>
      </c>
      <c r="O21" s="28">
        <v>923</v>
      </c>
      <c r="P21" s="28">
        <v>609</v>
      </c>
      <c r="Q21" s="28">
        <v>625</v>
      </c>
      <c r="R21" s="28">
        <v>361</v>
      </c>
      <c r="S21" s="28">
        <v>328</v>
      </c>
      <c r="T21" s="28">
        <v>223</v>
      </c>
      <c r="U21" s="28">
        <v>135</v>
      </c>
      <c r="V21" s="28">
        <v>-17</v>
      </c>
      <c r="W21" s="28">
        <v>86</v>
      </c>
      <c r="X21" s="28">
        <v>287</v>
      </c>
      <c r="Y21" s="28">
        <v>461</v>
      </c>
      <c r="Z21" s="28">
        <v>408</v>
      </c>
      <c r="AA21" s="28">
        <f>+'[1]Résumé Eingang'!AH20</f>
        <v>-608</v>
      </c>
      <c r="AB21" s="28">
        <f>+'[1]Résumé Eingang'!AI20</f>
        <v>-808</v>
      </c>
      <c r="AC21" s="28">
        <f>+'[1]Résumé Eingang'!AJ20</f>
        <v>-967</v>
      </c>
      <c r="AD21" s="28">
        <f>+'[1]Résumé Eingang'!AK20</f>
        <v>-950</v>
      </c>
      <c r="AE21" s="28">
        <f t="shared" si="3"/>
        <v>873.35714285714289</v>
      </c>
      <c r="AG21" s="28">
        <f t="shared" si="4"/>
        <v>342</v>
      </c>
    </row>
    <row r="22" spans="1:33" ht="15" customHeight="1" x14ac:dyDescent="0.2">
      <c r="A22" s="6" t="s">
        <v>27</v>
      </c>
      <c r="B22" s="18">
        <v>2828</v>
      </c>
      <c r="C22" s="18">
        <v>3107</v>
      </c>
      <c r="D22" s="18">
        <v>3106</v>
      </c>
      <c r="E22" s="18">
        <v>3199</v>
      </c>
      <c r="F22" s="18">
        <v>3375</v>
      </c>
      <c r="G22" s="18">
        <v>3584</v>
      </c>
      <c r="H22" s="18">
        <v>3770</v>
      </c>
      <c r="I22" s="18">
        <v>3799</v>
      </c>
      <c r="J22" s="18">
        <v>3871</v>
      </c>
      <c r="K22" s="18">
        <v>3870</v>
      </c>
      <c r="L22" s="18">
        <v>3719</v>
      </c>
      <c r="M22" s="18">
        <v>3928</v>
      </c>
      <c r="N22" s="18">
        <v>3106</v>
      </c>
      <c r="O22" s="19">
        <v>2889</v>
      </c>
      <c r="P22" s="19">
        <v>2797.2</v>
      </c>
      <c r="Q22" s="19">
        <v>2702.2</v>
      </c>
      <c r="R22" s="19">
        <v>2399.9</v>
      </c>
      <c r="S22" s="19">
        <v>2029.3</v>
      </c>
      <c r="T22" s="19">
        <v>1734.59</v>
      </c>
      <c r="U22" s="19">
        <v>1456.1</v>
      </c>
      <c r="V22" s="19">
        <v>1198</v>
      </c>
      <c r="W22" s="19">
        <v>1124</v>
      </c>
      <c r="X22" s="19">
        <v>1225</v>
      </c>
      <c r="Y22" s="19">
        <v>1010.6</v>
      </c>
      <c r="Z22" s="19">
        <v>787</v>
      </c>
      <c r="AA22" s="19">
        <f>+'[1]Résumé Eingang'!AH21</f>
        <v>535</v>
      </c>
      <c r="AB22" s="19">
        <f>+'[1]Résumé Eingang'!AI21</f>
        <v>345</v>
      </c>
      <c r="AC22" s="19">
        <f>+'[1]Résumé Eingang'!AJ21</f>
        <v>191</v>
      </c>
      <c r="AD22" s="19">
        <f>+'[1]Résumé Eingang'!AK21</f>
        <v>-779.6</v>
      </c>
      <c r="AE22" s="19">
        <f t="shared" si="3"/>
        <v>2288.5103571428567</v>
      </c>
      <c r="AG22" s="19">
        <f t="shared" si="4"/>
        <v>1314.6</v>
      </c>
    </row>
    <row r="23" spans="1:33" ht="15" customHeight="1" x14ac:dyDescent="0.2">
      <c r="A23" s="24" t="s">
        <v>28</v>
      </c>
      <c r="B23" s="28"/>
      <c r="C23" s="28"/>
      <c r="D23" s="28"/>
      <c r="E23" s="28"/>
      <c r="F23" s="28"/>
      <c r="G23" s="28"/>
      <c r="H23" s="28"/>
      <c r="I23" s="28"/>
      <c r="J23" s="28"/>
      <c r="K23" s="28">
        <v>1376</v>
      </c>
      <c r="L23" s="28">
        <v>386</v>
      </c>
      <c r="M23" s="28">
        <v>221</v>
      </c>
      <c r="N23" s="28">
        <v>203</v>
      </c>
      <c r="O23" s="28">
        <v>203</v>
      </c>
      <c r="P23" s="28">
        <v>187</v>
      </c>
      <c r="Q23" s="28">
        <v>122</v>
      </c>
      <c r="R23" s="28">
        <v>11</v>
      </c>
      <c r="S23" s="28">
        <v>-111</v>
      </c>
      <c r="T23" s="28">
        <v>-188</v>
      </c>
      <c r="U23" s="28">
        <v>-323</v>
      </c>
      <c r="V23" s="28">
        <v>-319</v>
      </c>
      <c r="W23" s="28">
        <v>-257</v>
      </c>
      <c r="X23" s="28">
        <v>-131</v>
      </c>
      <c r="Y23" s="28">
        <v>5</v>
      </c>
      <c r="Z23" s="28">
        <v>157</v>
      </c>
      <c r="AA23" s="28">
        <f>+'[1]Résumé Eingang'!AH22</f>
        <v>149</v>
      </c>
      <c r="AB23" s="28">
        <f>+'[1]Résumé Eingang'!AI22</f>
        <v>-287</v>
      </c>
      <c r="AC23" s="28">
        <f>+'[1]Résumé Eingang'!AJ22</f>
        <v>-219</v>
      </c>
      <c r="AD23" s="28">
        <f>+'[1]Résumé Eingang'!AK22</f>
        <v>-268</v>
      </c>
      <c r="AE23" s="28">
        <f t="shared" si="3"/>
        <v>45.85</v>
      </c>
      <c r="AG23" s="28">
        <f t="shared" si="4"/>
        <v>417</v>
      </c>
    </row>
    <row r="24" spans="1:33" ht="15" customHeight="1" x14ac:dyDescent="0.2">
      <c r="A24" s="6" t="s">
        <v>29</v>
      </c>
      <c r="B24" s="18"/>
      <c r="C24" s="18">
        <v>4647</v>
      </c>
      <c r="D24" s="18">
        <v>4772</v>
      </c>
      <c r="E24" s="18">
        <v>4997</v>
      </c>
      <c r="F24" s="18">
        <v>5057</v>
      </c>
      <c r="G24" s="18">
        <v>5215</v>
      </c>
      <c r="H24" s="18">
        <v>5299</v>
      </c>
      <c r="I24" s="18">
        <v>5213</v>
      </c>
      <c r="J24" s="18">
        <v>5046</v>
      </c>
      <c r="K24" s="18">
        <v>4319</v>
      </c>
      <c r="L24" s="18">
        <v>4020</v>
      </c>
      <c r="M24" s="18">
        <v>3798</v>
      </c>
      <c r="N24" s="18">
        <v>3740</v>
      </c>
      <c r="O24" s="19">
        <v>3902</v>
      </c>
      <c r="P24" s="19">
        <v>4067</v>
      </c>
      <c r="Q24" s="19">
        <v>4088</v>
      </c>
      <c r="R24" s="19">
        <v>4023.5</v>
      </c>
      <c r="S24" s="19">
        <v>4033.2</v>
      </c>
      <c r="T24" s="19">
        <v>3706</v>
      </c>
      <c r="U24" s="19">
        <v>3526.1</v>
      </c>
      <c r="V24" s="19">
        <v>3566.8</v>
      </c>
      <c r="W24" s="19">
        <v>3731</v>
      </c>
      <c r="X24" s="19">
        <v>4079</v>
      </c>
      <c r="Y24" s="19">
        <v>4265</v>
      </c>
      <c r="Z24" s="19">
        <v>4512</v>
      </c>
      <c r="AA24" s="19">
        <f>+'[1]Résumé Eingang'!AH23</f>
        <v>4552</v>
      </c>
      <c r="AB24" s="19">
        <f>+'[1]Résumé Eingang'!AI23</f>
        <v>4557</v>
      </c>
      <c r="AC24" s="19">
        <f>+'[1]Résumé Eingang'!AJ23</f>
        <v>4745</v>
      </c>
      <c r="AD24" s="19">
        <f>+'[1]Résumé Eingang'!AK23</f>
        <v>4770</v>
      </c>
      <c r="AE24" s="19">
        <f t="shared" si="3"/>
        <v>4365.95</v>
      </c>
      <c r="AG24" s="19">
        <f t="shared" si="4"/>
        <v>-218</v>
      </c>
    </row>
    <row r="25" spans="1:33" ht="15" customHeight="1" x14ac:dyDescent="0.2">
      <c r="A25" s="24" t="s">
        <v>30</v>
      </c>
      <c r="B25" s="28">
        <v>1218</v>
      </c>
      <c r="C25" s="28">
        <v>1239</v>
      </c>
      <c r="D25" s="28">
        <v>1235</v>
      </c>
      <c r="E25" s="28">
        <v>1195</v>
      </c>
      <c r="F25" s="28">
        <v>1252</v>
      </c>
      <c r="G25" s="28">
        <v>1157</v>
      </c>
      <c r="H25" s="28">
        <v>1304</v>
      </c>
      <c r="I25" s="28">
        <v>1632</v>
      </c>
      <c r="J25" s="28">
        <v>1662</v>
      </c>
      <c r="K25" s="28">
        <v>1737</v>
      </c>
      <c r="L25" s="28">
        <v>1592</v>
      </c>
      <c r="M25" s="28">
        <v>1602</v>
      </c>
      <c r="N25" s="28">
        <v>1519</v>
      </c>
      <c r="O25" s="28">
        <v>1365</v>
      </c>
      <c r="P25" s="28">
        <v>1191</v>
      </c>
      <c r="Q25" s="28">
        <v>1230</v>
      </c>
      <c r="R25" s="28">
        <v>1143</v>
      </c>
      <c r="S25" s="28">
        <v>977</v>
      </c>
      <c r="T25" s="28">
        <v>771</v>
      </c>
      <c r="U25" s="28">
        <v>734</v>
      </c>
      <c r="V25" s="28">
        <v>679</v>
      </c>
      <c r="W25" s="28">
        <v>380</v>
      </c>
      <c r="X25" s="28">
        <v>159</v>
      </c>
      <c r="Y25" s="28">
        <v>-737</v>
      </c>
      <c r="Z25" s="28">
        <v>-709</v>
      </c>
      <c r="AA25" s="28">
        <f>+'[1]Résumé Eingang'!AH24</f>
        <v>-570</v>
      </c>
      <c r="AB25" s="28">
        <f>+'[1]Résumé Eingang'!AI24</f>
        <v>-259</v>
      </c>
      <c r="AC25" s="28">
        <f>+'[1]Résumé Eingang'!AJ24</f>
        <v>-31</v>
      </c>
      <c r="AD25" s="28">
        <f>+'[1]Résumé Eingang'!AK24</f>
        <v>-162</v>
      </c>
      <c r="AE25" s="28">
        <f t="shared" si="3"/>
        <v>831.67857142857144</v>
      </c>
      <c r="AG25" s="28">
        <f t="shared" si="4"/>
        <v>-408</v>
      </c>
    </row>
    <row r="26" spans="1:33" ht="15" customHeight="1" x14ac:dyDescent="0.2">
      <c r="A26" s="6" t="s">
        <v>31</v>
      </c>
      <c r="B26" s="18">
        <v>5859</v>
      </c>
      <c r="C26" s="18">
        <v>6601</v>
      </c>
      <c r="D26" s="18">
        <v>6668</v>
      </c>
      <c r="E26" s="18">
        <v>6812</v>
      </c>
      <c r="F26" s="18">
        <v>6839</v>
      </c>
      <c r="G26" s="18">
        <v>6839</v>
      </c>
      <c r="H26" s="18">
        <v>6281</v>
      </c>
      <c r="I26" s="18">
        <v>6318</v>
      </c>
      <c r="J26" s="18">
        <v>6644</v>
      </c>
      <c r="K26" s="18">
        <v>6738</v>
      </c>
      <c r="L26" s="18">
        <v>6621</v>
      </c>
      <c r="M26" s="18">
        <v>6301</v>
      </c>
      <c r="N26" s="18">
        <v>5926</v>
      </c>
      <c r="O26" s="19">
        <v>5376</v>
      </c>
      <c r="P26" s="19">
        <v>2850</v>
      </c>
      <c r="Q26" s="19">
        <v>2346</v>
      </c>
      <c r="R26" s="19">
        <v>1943</v>
      </c>
      <c r="S26" s="19">
        <v>1808</v>
      </c>
      <c r="T26" s="19">
        <v>1426</v>
      </c>
      <c r="U26" s="19">
        <v>1311</v>
      </c>
      <c r="V26" s="19">
        <v>984</v>
      </c>
      <c r="W26" s="19">
        <v>1143.29</v>
      </c>
      <c r="X26" s="19">
        <v>1167.83</v>
      </c>
      <c r="Y26" s="19">
        <v>1365.17</v>
      </c>
      <c r="Z26" s="19">
        <v>1599.88</v>
      </c>
      <c r="AA26" s="19">
        <f>+'[1]Résumé Eingang'!AH25</f>
        <v>1629.85</v>
      </c>
      <c r="AB26" s="19">
        <f>+'[1]Résumé Eingang'!AI25</f>
        <v>1446</v>
      </c>
      <c r="AC26" s="19">
        <f>+'[1]Résumé Eingang'!AJ25</f>
        <v>1271.1400000000001</v>
      </c>
      <c r="AD26" s="19">
        <f>+'[1]Résumé Eingang'!AK25</f>
        <v>600.84</v>
      </c>
      <c r="AE26" s="19">
        <f t="shared" si="3"/>
        <v>3816.2857142857142</v>
      </c>
      <c r="AG26" s="19">
        <f t="shared" si="4"/>
        <v>1029.0099999999998</v>
      </c>
    </row>
    <row r="27" spans="1:33" ht="15" customHeight="1" x14ac:dyDescent="0.2">
      <c r="A27" s="24" t="s">
        <v>32</v>
      </c>
      <c r="B27" s="28">
        <v>2580</v>
      </c>
      <c r="C27" s="28">
        <v>3100</v>
      </c>
      <c r="D27" s="28">
        <v>3438</v>
      </c>
      <c r="E27" s="28">
        <v>3786</v>
      </c>
      <c r="F27" s="28">
        <v>4065</v>
      </c>
      <c r="G27" s="28">
        <v>4086</v>
      </c>
      <c r="H27" s="28">
        <v>4058</v>
      </c>
      <c r="I27" s="28">
        <v>4086</v>
      </c>
      <c r="J27" s="28">
        <v>3991</v>
      </c>
      <c r="K27" s="28">
        <v>4055</v>
      </c>
      <c r="L27" s="28">
        <v>3993</v>
      </c>
      <c r="M27" s="28">
        <v>4078</v>
      </c>
      <c r="N27" s="28">
        <v>4448</v>
      </c>
      <c r="O27" s="28">
        <v>4227</v>
      </c>
      <c r="P27" s="28">
        <v>3835</v>
      </c>
      <c r="Q27" s="28">
        <v>3584</v>
      </c>
      <c r="R27" s="28">
        <v>3340</v>
      </c>
      <c r="S27" s="28">
        <v>3017</v>
      </c>
      <c r="T27" s="28">
        <v>2947</v>
      </c>
      <c r="U27" s="28">
        <v>2876</v>
      </c>
      <c r="V27" s="28">
        <v>3025</v>
      </c>
      <c r="W27" s="28">
        <v>3350</v>
      </c>
      <c r="X27" s="28">
        <v>3248</v>
      </c>
      <c r="Y27" s="28">
        <v>3348</v>
      </c>
      <c r="Z27" s="28">
        <v>3374</v>
      </c>
      <c r="AA27" s="28">
        <f>+'[1]Résumé Eingang'!AH26</f>
        <v>3497</v>
      </c>
      <c r="AB27" s="28">
        <f>+'[1]Résumé Eingang'!AI26</f>
        <v>3608</v>
      </c>
      <c r="AC27" s="28">
        <f>+'[1]Résumé Eingang'!AJ26</f>
        <v>3712.167842261942</v>
      </c>
      <c r="AD27" s="28">
        <f>+'[1]Résumé Eingang'!AK26</f>
        <v>3943.8518871388733</v>
      </c>
      <c r="AE27" s="28">
        <f t="shared" si="3"/>
        <v>3647.0007046214573</v>
      </c>
      <c r="AG27" s="28">
        <f t="shared" si="4"/>
        <v>-446.85188713887328</v>
      </c>
    </row>
    <row r="28" spans="1:33" ht="15" customHeight="1" x14ac:dyDescent="0.2">
      <c r="A28" s="6" t="s">
        <v>33</v>
      </c>
      <c r="B28" s="18">
        <v>144</v>
      </c>
      <c r="C28" s="18">
        <v>561</v>
      </c>
      <c r="D28" s="18"/>
      <c r="E28" s="18">
        <v>1273</v>
      </c>
      <c r="F28" s="18">
        <v>1398</v>
      </c>
      <c r="G28" s="18">
        <v>1345</v>
      </c>
      <c r="H28" s="18">
        <v>1432</v>
      </c>
      <c r="I28" s="18">
        <v>1104</v>
      </c>
      <c r="J28" s="18">
        <v>746</v>
      </c>
      <c r="K28" s="18">
        <v>687</v>
      </c>
      <c r="L28" s="18">
        <v>883</v>
      </c>
      <c r="M28" s="18">
        <v>1056</v>
      </c>
      <c r="N28" s="18">
        <v>1815</v>
      </c>
      <c r="O28" s="19">
        <v>1609</v>
      </c>
      <c r="P28" s="19">
        <v>1095</v>
      </c>
      <c r="Q28" s="19">
        <v>549.6</v>
      </c>
      <c r="R28" s="19">
        <v>-134.19999999999999</v>
      </c>
      <c r="S28" s="19">
        <v>-677.2</v>
      </c>
      <c r="T28" s="19">
        <v>-1207.8499999999999</v>
      </c>
      <c r="U28" s="19">
        <v>-1922.3</v>
      </c>
      <c r="V28" s="19">
        <v>-2247.58</v>
      </c>
      <c r="W28" s="19">
        <v>-2513.85</v>
      </c>
      <c r="X28" s="19">
        <v>-2467.63</v>
      </c>
      <c r="Y28" s="19">
        <v>-2016.9</v>
      </c>
      <c r="Z28" s="19">
        <v>-1979.3</v>
      </c>
      <c r="AA28" s="19">
        <f>+'[1]Résumé Eingang'!AH27</f>
        <v>-2321.1</v>
      </c>
      <c r="AB28" s="19">
        <f>+'[1]Résumé Eingang'!AI27</f>
        <v>-2493.8000000000002</v>
      </c>
      <c r="AC28" s="19">
        <f>+'[1]Résumé Eingang'!AJ27</f>
        <v>-3222</v>
      </c>
      <c r="AD28" s="19">
        <f>+'[1]Résumé Eingang'!AK27</f>
        <v>-3785</v>
      </c>
      <c r="AE28" s="19">
        <f t="shared" si="3"/>
        <v>-423.52259259259262</v>
      </c>
      <c r="AG28" s="19">
        <f t="shared" si="4"/>
        <v>1463.9</v>
      </c>
    </row>
    <row r="29" spans="1:33" ht="15" customHeight="1" x14ac:dyDescent="0.2">
      <c r="A29" s="24" t="s">
        <v>34</v>
      </c>
      <c r="B29" s="28"/>
      <c r="C29" s="28">
        <v>3609</v>
      </c>
      <c r="D29" s="28">
        <v>4077</v>
      </c>
      <c r="E29" s="28">
        <v>4362</v>
      </c>
      <c r="F29" s="28">
        <v>4525</v>
      </c>
      <c r="G29" s="28">
        <v>3979</v>
      </c>
      <c r="H29" s="28">
        <v>4020</v>
      </c>
      <c r="I29" s="28">
        <v>3908</v>
      </c>
      <c r="J29" s="28">
        <v>3302</v>
      </c>
      <c r="K29" s="28">
        <v>2308</v>
      </c>
      <c r="L29" s="28">
        <v>1776</v>
      </c>
      <c r="M29" s="28">
        <v>1365</v>
      </c>
      <c r="N29" s="28">
        <v>1475</v>
      </c>
      <c r="O29" s="28">
        <v>1695</v>
      </c>
      <c r="P29" s="28">
        <v>443.7</v>
      </c>
      <c r="Q29" s="28">
        <v>259.60000000000002</v>
      </c>
      <c r="R29" s="28">
        <v>-94.8</v>
      </c>
      <c r="S29" s="28">
        <v>-11</v>
      </c>
      <c r="T29" s="28">
        <v>1132.4000000000001</v>
      </c>
      <c r="U29" s="28">
        <v>1388.8</v>
      </c>
      <c r="V29" s="28">
        <v>1598</v>
      </c>
      <c r="W29" s="28">
        <v>2035</v>
      </c>
      <c r="X29" s="28">
        <v>2230</v>
      </c>
      <c r="Y29" s="28">
        <v>2580</v>
      </c>
      <c r="Z29" s="28">
        <v>2587</v>
      </c>
      <c r="AA29" s="28">
        <f>+'[1]Résumé Eingang'!AH28</f>
        <v>2294</v>
      </c>
      <c r="AB29" s="28">
        <f>+'[1]Résumé Eingang'!AI28</f>
        <v>2322</v>
      </c>
      <c r="AC29" s="28">
        <f>+'[1]Résumé Eingang'!AJ28</f>
        <v>2196</v>
      </c>
      <c r="AD29" s="28">
        <f>+'[1]Résumé Eingang'!AK28</f>
        <v>2124</v>
      </c>
      <c r="AE29" s="28">
        <f t="shared" si="3"/>
        <v>2267.3464285714285</v>
      </c>
      <c r="AG29" s="28">
        <f t="shared" si="4"/>
        <v>170</v>
      </c>
    </row>
    <row r="30" spans="1:33" ht="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3" ht="15" customHeight="1" x14ac:dyDescent="0.2">
      <c r="A31" s="23" t="s">
        <v>35</v>
      </c>
      <c r="B31" s="22">
        <f>MIN(B$4:B$29)</f>
        <v>144</v>
      </c>
      <c r="C31" s="22">
        <f>MIN(C$4:C$29)</f>
        <v>561</v>
      </c>
      <c r="D31" s="22">
        <f>MIN(D$4:D$29)</f>
        <v>557</v>
      </c>
      <c r="E31" s="22">
        <f t="shared" ref="E31:K31" si="5">MIN(E$4:E$29)</f>
        <v>339</v>
      </c>
      <c r="F31" s="22">
        <f t="shared" si="5"/>
        <v>270</v>
      </c>
      <c r="G31" s="22">
        <f t="shared" si="5"/>
        <v>480</v>
      </c>
      <c r="H31" s="22">
        <f t="shared" si="5"/>
        <v>210</v>
      </c>
      <c r="I31" s="22">
        <f t="shared" si="5"/>
        <v>185</v>
      </c>
      <c r="J31" s="22">
        <f t="shared" si="5"/>
        <v>153</v>
      </c>
      <c r="K31" s="22">
        <f t="shared" si="5"/>
        <v>116</v>
      </c>
      <c r="L31" s="22">
        <f t="shared" ref="L31:Q31" si="6">MIN(L$4:L$29)</f>
        <v>124</v>
      </c>
      <c r="M31" s="22">
        <f t="shared" si="6"/>
        <v>-120</v>
      </c>
      <c r="N31" s="22">
        <f t="shared" si="6"/>
        <v>164</v>
      </c>
      <c r="O31" s="22">
        <f t="shared" si="6"/>
        <v>36</v>
      </c>
      <c r="P31" s="22">
        <f t="shared" si="6"/>
        <v>-258</v>
      </c>
      <c r="Q31" s="22">
        <f t="shared" si="6"/>
        <v>-673</v>
      </c>
      <c r="R31" s="22">
        <f t="shared" ref="R31:AE31" si="7">MIN(R$4:R$29)</f>
        <v>-994</v>
      </c>
      <c r="S31" s="22">
        <f t="shared" si="7"/>
        <v>-1039</v>
      </c>
      <c r="T31" s="22">
        <f t="shared" si="7"/>
        <v>-1207.8499999999999</v>
      </c>
      <c r="U31" s="22">
        <f t="shared" si="7"/>
        <v>-1922.3</v>
      </c>
      <c r="V31" s="22">
        <f t="shared" si="7"/>
        <v>-2247.58</v>
      </c>
      <c r="W31" s="22">
        <f t="shared" si="7"/>
        <v>-2513.85</v>
      </c>
      <c r="X31" s="22">
        <f t="shared" si="7"/>
        <v>-2467.63</v>
      </c>
      <c r="Y31" s="22">
        <f t="shared" si="7"/>
        <v>-2733</v>
      </c>
      <c r="Z31" s="22">
        <f t="shared" si="7"/>
        <v>-5799</v>
      </c>
      <c r="AA31" s="22">
        <f t="shared" si="7"/>
        <v>-5933</v>
      </c>
      <c r="AB31" s="22">
        <f t="shared" si="7"/>
        <v>-6001</v>
      </c>
      <c r="AC31" s="22">
        <f t="shared" si="7"/>
        <v>-7317.9</v>
      </c>
      <c r="AD31" s="22">
        <f t="shared" si="7"/>
        <v>-7107</v>
      </c>
      <c r="AE31" s="22">
        <f t="shared" si="7"/>
        <v>-1213.1111111111111</v>
      </c>
      <c r="AG31" s="22">
        <f t="shared" si="4"/>
        <v>1174</v>
      </c>
    </row>
    <row r="32" spans="1:33" ht="15" customHeight="1" x14ac:dyDescent="0.2">
      <c r="A32" s="14" t="s">
        <v>82</v>
      </c>
      <c r="B32" s="20">
        <f>MEDIAN(B$4:B$29)</f>
        <v>2580</v>
      </c>
      <c r="C32" s="20">
        <f>MEDIAN(C$4:C$29)</f>
        <v>3103.5</v>
      </c>
      <c r="D32" s="20">
        <f>MEDIAN(D$4:D$29)</f>
        <v>3220</v>
      </c>
      <c r="E32" s="20">
        <f t="shared" ref="E32:K32" si="8">MEDIAN(E$4:E$29)</f>
        <v>3199</v>
      </c>
      <c r="F32" s="20">
        <f t="shared" si="8"/>
        <v>3433</v>
      </c>
      <c r="G32" s="20">
        <f t="shared" si="8"/>
        <v>3553</v>
      </c>
      <c r="H32" s="20">
        <f t="shared" si="8"/>
        <v>3453.5</v>
      </c>
      <c r="I32" s="20">
        <f t="shared" si="8"/>
        <v>3630</v>
      </c>
      <c r="J32" s="20">
        <f t="shared" si="8"/>
        <v>3302</v>
      </c>
      <c r="K32" s="20">
        <f t="shared" si="8"/>
        <v>2542</v>
      </c>
      <c r="L32" s="20">
        <f t="shared" ref="L32:Q32" si="9">MEDIAN(L$4:L$29)</f>
        <v>2505</v>
      </c>
      <c r="M32" s="20">
        <f t="shared" si="9"/>
        <v>2134</v>
      </c>
      <c r="N32" s="20">
        <f t="shared" si="9"/>
        <v>2316</v>
      </c>
      <c r="O32" s="20">
        <f t="shared" si="9"/>
        <v>1974</v>
      </c>
      <c r="P32" s="20">
        <f t="shared" si="9"/>
        <v>1858</v>
      </c>
      <c r="Q32" s="20">
        <f t="shared" si="9"/>
        <v>1744.5</v>
      </c>
      <c r="R32" s="20">
        <f t="shared" ref="R32:AE32" si="10">MEDIAN(R$4:R$29)</f>
        <v>1520</v>
      </c>
      <c r="S32" s="20">
        <f t="shared" si="10"/>
        <v>1660</v>
      </c>
      <c r="T32" s="20">
        <f t="shared" si="10"/>
        <v>1426</v>
      </c>
      <c r="U32" s="20">
        <f t="shared" si="10"/>
        <v>1388.8</v>
      </c>
      <c r="V32" s="20">
        <f t="shared" si="10"/>
        <v>1091</v>
      </c>
      <c r="W32" s="20">
        <f t="shared" si="10"/>
        <v>1157.645</v>
      </c>
      <c r="X32" s="20">
        <f t="shared" si="10"/>
        <v>1313</v>
      </c>
      <c r="Y32" s="20">
        <f t="shared" si="10"/>
        <v>1412.4349999999999</v>
      </c>
      <c r="Z32" s="20">
        <f t="shared" si="10"/>
        <v>992</v>
      </c>
      <c r="AA32" s="20">
        <f t="shared" si="10"/>
        <v>679</v>
      </c>
      <c r="AB32" s="20">
        <f t="shared" si="10"/>
        <v>456.29089768944459</v>
      </c>
      <c r="AC32" s="20">
        <f t="shared" si="10"/>
        <v>191</v>
      </c>
      <c r="AD32" s="20">
        <f t="shared" si="10"/>
        <v>-215</v>
      </c>
      <c r="AE32" s="20">
        <f t="shared" si="10"/>
        <v>1736.99</v>
      </c>
      <c r="AG32" s="20"/>
    </row>
    <row r="33" spans="1:33" ht="15" customHeight="1" x14ac:dyDescent="0.2">
      <c r="A33" s="23" t="s">
        <v>36</v>
      </c>
      <c r="B33" s="22">
        <f>MAX(B$4:B$29)</f>
        <v>5859</v>
      </c>
      <c r="C33" s="22">
        <f>MAX(C$4:C$29)</f>
        <v>11341</v>
      </c>
      <c r="D33" s="22">
        <f>MAX(D$4:D$29)</f>
        <v>12682</v>
      </c>
      <c r="E33" s="22">
        <f t="shared" ref="E33:K33" si="11">MAX(E$4:E$29)</f>
        <v>13046</v>
      </c>
      <c r="F33" s="22">
        <f t="shared" si="11"/>
        <v>14000</v>
      </c>
      <c r="G33" s="22">
        <f t="shared" si="11"/>
        <v>16783</v>
      </c>
      <c r="H33" s="22">
        <f t="shared" si="11"/>
        <v>18246</v>
      </c>
      <c r="I33" s="22">
        <f t="shared" si="11"/>
        <v>18224</v>
      </c>
      <c r="J33" s="22">
        <f t="shared" si="11"/>
        <v>18210</v>
      </c>
      <c r="K33" s="22">
        <f t="shared" si="11"/>
        <v>18278</v>
      </c>
      <c r="L33" s="22">
        <f t="shared" ref="L33:Q33" si="12">MAX(L$4:L$29)</f>
        <v>18416</v>
      </c>
      <c r="M33" s="22">
        <f t="shared" si="12"/>
        <v>18711</v>
      </c>
      <c r="N33" s="22">
        <f t="shared" si="12"/>
        <v>18388</v>
      </c>
      <c r="O33" s="22">
        <f t="shared" si="12"/>
        <v>17999</v>
      </c>
      <c r="P33" s="22">
        <f t="shared" si="12"/>
        <v>16985</v>
      </c>
      <c r="Q33" s="22">
        <f t="shared" si="12"/>
        <v>12231</v>
      </c>
      <c r="R33" s="22">
        <f t="shared" ref="R33:AE33" si="13">MAX(R$4:R$29)</f>
        <v>14925</v>
      </c>
      <c r="S33" s="22">
        <f t="shared" si="13"/>
        <v>14410</v>
      </c>
      <c r="T33" s="22">
        <f t="shared" si="13"/>
        <v>13036</v>
      </c>
      <c r="U33" s="22">
        <f t="shared" si="13"/>
        <v>9495</v>
      </c>
      <c r="V33" s="22">
        <f t="shared" si="13"/>
        <v>8916</v>
      </c>
      <c r="W33" s="22">
        <f t="shared" si="13"/>
        <v>9914</v>
      </c>
      <c r="X33" s="22">
        <f t="shared" si="13"/>
        <v>10448</v>
      </c>
      <c r="Y33" s="22">
        <f t="shared" si="13"/>
        <v>9944</v>
      </c>
      <c r="Z33" s="22">
        <f t="shared" si="13"/>
        <v>9313</v>
      </c>
      <c r="AA33" s="22">
        <f t="shared" si="13"/>
        <v>9950</v>
      </c>
      <c r="AB33" s="22">
        <f t="shared" si="13"/>
        <v>9643</v>
      </c>
      <c r="AC33" s="22">
        <f t="shared" si="13"/>
        <v>8636</v>
      </c>
      <c r="AD33" s="22">
        <f t="shared" si="13"/>
        <v>5249</v>
      </c>
      <c r="AE33" s="22">
        <f t="shared" si="13"/>
        <v>13479.25</v>
      </c>
      <c r="AG33" s="22">
        <f t="shared" si="4"/>
        <v>4701</v>
      </c>
    </row>
    <row r="34" spans="1:33" ht="15" customHeight="1" x14ac:dyDescent="0.2">
      <c r="A34" s="14" t="s">
        <v>83</v>
      </c>
      <c r="B34" s="21">
        <f>AVERAGE(B4:B29)</f>
        <v>2501.2307692307691</v>
      </c>
      <c r="C34" s="21">
        <f>AVERAGE(C4:C29)</f>
        <v>3322.3888888888887</v>
      </c>
      <c r="D34" s="21">
        <f>AVERAGE(D4:D29)</f>
        <v>3589</v>
      </c>
      <c r="E34" s="21">
        <f t="shared" ref="E34:K34" si="14">AVERAGE(E4:E29)</f>
        <v>3514.6190476190477</v>
      </c>
      <c r="F34" s="21">
        <f t="shared" si="14"/>
        <v>3736.5</v>
      </c>
      <c r="G34" s="21">
        <f t="shared" si="14"/>
        <v>3837.3333333333335</v>
      </c>
      <c r="H34" s="21">
        <f t="shared" si="14"/>
        <v>3876.5454545454545</v>
      </c>
      <c r="I34" s="21">
        <f t="shared" si="14"/>
        <v>3856.1304347826085</v>
      </c>
      <c r="J34" s="21">
        <f t="shared" si="14"/>
        <v>3847.7391304347825</v>
      </c>
      <c r="K34" s="21">
        <f t="shared" si="14"/>
        <v>3524.64</v>
      </c>
      <c r="L34" s="21">
        <f t="shared" ref="L34:Q34" si="15">AVERAGE(L4:L29)</f>
        <v>3428.8</v>
      </c>
      <c r="M34" s="21">
        <f t="shared" si="15"/>
        <v>3290.4</v>
      </c>
      <c r="N34" s="21">
        <f t="shared" si="15"/>
        <v>3215.6</v>
      </c>
      <c r="O34" s="20">
        <f t="shared" si="15"/>
        <v>3090.3253222357475</v>
      </c>
      <c r="P34" s="20">
        <f t="shared" si="15"/>
        <v>2756.3510875925499</v>
      </c>
      <c r="Q34" s="20">
        <f t="shared" si="15"/>
        <v>2416.4263543030652</v>
      </c>
      <c r="R34" s="20">
        <f t="shared" ref="R34:AE34" si="16">AVERAGE(R4:R29)</f>
        <v>2070.5208579484311</v>
      </c>
      <c r="S34" s="20">
        <f t="shared" si="16"/>
        <v>1907.634047160821</v>
      </c>
      <c r="T34" s="20">
        <f t="shared" si="16"/>
        <v>1780.5296000000003</v>
      </c>
      <c r="U34" s="20">
        <f t="shared" si="16"/>
        <v>1427.3267999999998</v>
      </c>
      <c r="V34" s="20">
        <f t="shared" si="16"/>
        <v>1302.4046153846152</v>
      </c>
      <c r="W34" s="20">
        <f t="shared" si="16"/>
        <v>1326.0710652252956</v>
      </c>
      <c r="X34" s="20">
        <f t="shared" ref="X34:Y34" si="17">AVERAGE(X4:X29)</f>
        <v>1328.5968089548853</v>
      </c>
      <c r="Y34" s="20">
        <f t="shared" si="17"/>
        <v>1147.2911538461537</v>
      </c>
      <c r="Z34" s="20">
        <f t="shared" ref="Z34:AA34" si="18">AVERAGE(Z4:Z29)</f>
        <v>819.29153846153849</v>
      </c>
      <c r="AA34" s="20">
        <f t="shared" si="18"/>
        <v>729.35692307692318</v>
      </c>
      <c r="AB34" s="20">
        <f t="shared" ref="AB34:AC34" si="19">AVERAGE(AB4:AB29)</f>
        <v>671.32506905303421</v>
      </c>
      <c r="AC34" s="20">
        <f t="shared" si="19"/>
        <v>232.48340084083901</v>
      </c>
      <c r="AD34" s="20">
        <f t="shared" ref="AD34" si="20">AVERAGE(AD4:AD29)</f>
        <v>-106.60908235753833</v>
      </c>
      <c r="AE34" s="20">
        <f t="shared" si="16"/>
        <v>2116.5105182471666</v>
      </c>
      <c r="AG34" s="20">
        <f t="shared" si="4"/>
        <v>835.96600543446152</v>
      </c>
    </row>
    <row r="35" spans="1:33" ht="15" customHeight="1" x14ac:dyDescent="0.2">
      <c r="A35" s="14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G35" s="20"/>
    </row>
    <row r="36" spans="1:33" ht="15" customHeight="1" x14ac:dyDescent="0.2">
      <c r="A36" s="39" t="s">
        <v>16</v>
      </c>
      <c r="B36" s="42">
        <f>IF($A$36="","",VLOOKUP($A$36,$A$4:B29,(B2-1989)))</f>
        <v>995</v>
      </c>
      <c r="C36" s="46">
        <f>IF($A$36="","",VLOOKUP($A$36,$A$4:C29,(B2-1988)))</f>
        <v>1045</v>
      </c>
      <c r="D36" s="46">
        <f>IF($A$36="","",VLOOKUP($A$36,$A$4:D29,(C2-1988)))</f>
        <v>1102</v>
      </c>
      <c r="E36" s="46">
        <f>IF($A$36="","",VLOOKUP($A$36,$A$4:E29,(D2-1988)))</f>
        <v>1443</v>
      </c>
      <c r="F36" s="46">
        <f>IF($A$36="","",VLOOKUP($A$36,$A$4:F29,(E2-1988)))</f>
        <v>1678</v>
      </c>
      <c r="G36" s="46">
        <f>IF($A$36="","",VLOOKUP($A$36,$A$4:G29,(F2-1988)))</f>
        <v>1716</v>
      </c>
      <c r="H36" s="46">
        <f>IF($A$36="","",VLOOKUP($A$36,$A$4:H29,(G2-1988)))</f>
        <v>1841</v>
      </c>
      <c r="I36" s="46">
        <f>IF($A$36="","",VLOOKUP($A$36,$A$4:I29,(H2-1988)))</f>
        <v>1819</v>
      </c>
      <c r="J36" s="46">
        <f>IF($A$36="","",VLOOKUP($A$36,$A$4:J29,(I2-1988)))</f>
        <v>1544</v>
      </c>
      <c r="K36" s="46">
        <f>IF($A$36="","",VLOOKUP($A$36,$A$4:K29,(J2-1988)))</f>
        <v>1305</v>
      </c>
      <c r="L36" s="46">
        <f>IF($A$36="","",VLOOKUP($A$36,$A$4:L29,(K2-1988)))</f>
        <v>977</v>
      </c>
      <c r="M36" s="46">
        <f>IF($A$36="","",VLOOKUP($A$36,$A$4:M29,(L2-1988)))</f>
        <v>703</v>
      </c>
      <c r="N36" s="46">
        <f>IF($A$36="","",VLOOKUP($A$36,$A$4:N29,(M2-1988)))</f>
        <v>937</v>
      </c>
      <c r="O36" s="46">
        <f>IF($A$36="","",VLOOKUP($A$36,$A$4:O29,(N2-1988)))</f>
        <v>895</v>
      </c>
      <c r="P36" s="46">
        <f>IF($A$36="","",VLOOKUP($A$36,$A$4:P29,(O2-1988)))</f>
        <v>958</v>
      </c>
      <c r="Q36" s="46">
        <f>IF($A$36="","",VLOOKUP($A$36,$A$4:Q29,(P2-1988)))</f>
        <v>694</v>
      </c>
      <c r="R36" s="46">
        <f>IF($A$36="","",VLOOKUP($A$36,$A$4:R29,(Q2-1988)))</f>
        <v>247</v>
      </c>
      <c r="S36" s="46">
        <f>IF($A$36="","",VLOOKUP($A$36,$A$4:S29,(R2-1988)))</f>
        <v>-351</v>
      </c>
      <c r="T36" s="46">
        <f>IF($A$36="","",VLOOKUP($A$36,$A$4:T29,(S2-1988)))</f>
        <v>-801.9</v>
      </c>
      <c r="U36" s="46">
        <f>IF($A$36="","",VLOOKUP($A$36,$A$4:U29,(T2-1988)))</f>
        <v>-963.2</v>
      </c>
      <c r="V36" s="46">
        <f>IF($A$36="","",VLOOKUP($A$36,$A$4:V29,(U2-1988)))</f>
        <v>-925.9</v>
      </c>
      <c r="W36" s="46">
        <f>IF($A$36="","",VLOOKUP($A$36,$A$4:W29,(V2-1988)))</f>
        <v>-780.6</v>
      </c>
      <c r="X36" s="46">
        <f>IF($A$36="","",VLOOKUP($A$36,$A$4:X29,(W2-1988)))</f>
        <v>-705.74</v>
      </c>
      <c r="Y36" s="46">
        <f>IF($A$36="","",VLOOKUP($A$36,$A$4:Y29,(X2-1988)))</f>
        <v>-947</v>
      </c>
      <c r="Z36" s="46">
        <f>IF($A$36="","",VLOOKUP($A$36,$A$4:Z29,(Y2-1988)))</f>
        <v>-1049</v>
      </c>
      <c r="AA36" s="46">
        <f>IF($A$36="","",VLOOKUP($A$36,$A$4:AA29,(Z2-1988)))</f>
        <v>-1118</v>
      </c>
      <c r="AB36" s="46">
        <f>IF($A$36="","",VLOOKUP($A$36,$A$4:AB29,(AA2-1988)))</f>
        <v>-1260</v>
      </c>
      <c r="AC36" s="46">
        <f>IF($A$36="","",VLOOKUP($A$36,$A$4:AC29,(AB2-1988)))</f>
        <v>-7317.9</v>
      </c>
      <c r="AD36" s="46">
        <f>IF($A$36="","",VLOOKUP($A$36,$A$4:AD29,(AC2-1988)))</f>
        <v>-7107</v>
      </c>
      <c r="AE36" s="46">
        <f>IF($A$36="","",VLOOKUP($A$36,$A$4:AE29,(V2-1988)))</f>
        <v>-780.6</v>
      </c>
      <c r="AG36" s="46">
        <f t="shared" si="4"/>
        <v>5989</v>
      </c>
    </row>
    <row r="37" spans="1:33" ht="15" customHeight="1" x14ac:dyDescent="0.2"/>
    <row r="38" spans="1:33" ht="15" customHeight="1" x14ac:dyDescent="0.2">
      <c r="A38" s="3" t="s">
        <v>44</v>
      </c>
      <c r="V38" s="16">
        <f t="shared" ref="V38:AA38" si="21">COUNTIF(V4:V29,"&lt;0")</f>
        <v>9</v>
      </c>
      <c r="W38" s="16">
        <f t="shared" si="21"/>
        <v>7</v>
      </c>
      <c r="X38" s="16">
        <f t="shared" si="21"/>
        <v>8</v>
      </c>
      <c r="Y38" s="16">
        <f t="shared" si="21"/>
        <v>9</v>
      </c>
      <c r="Z38" s="16">
        <f t="shared" si="21"/>
        <v>9</v>
      </c>
      <c r="AA38" s="16">
        <f t="shared" si="21"/>
        <v>10</v>
      </c>
      <c r="AB38" s="16">
        <f t="shared" ref="AB38:AC38" si="22">COUNTIF(AB4:AB29,"&lt;0")</f>
        <v>11</v>
      </c>
      <c r="AC38" s="16">
        <f t="shared" si="22"/>
        <v>12</v>
      </c>
      <c r="AD38" s="16">
        <f t="shared" ref="AD38" si="23">COUNTIF(AD4:AD29,"&lt;0")</f>
        <v>14</v>
      </c>
    </row>
    <row r="39" spans="1:33" ht="15" customHeight="1" x14ac:dyDescent="0.2">
      <c r="A39" s="9"/>
    </row>
    <row r="40" spans="1:33" ht="15" customHeight="1" x14ac:dyDescent="0.2">
      <c r="A40" s="9"/>
    </row>
    <row r="41" spans="1:33" ht="15" customHeight="1" x14ac:dyDescent="0.2">
      <c r="A41" s="17" t="s">
        <v>48</v>
      </c>
      <c r="B41" s="17"/>
      <c r="C41" s="17"/>
    </row>
    <row r="42" spans="1:33" ht="22.5" x14ac:dyDescent="0.2">
      <c r="A42" s="9" t="s">
        <v>76</v>
      </c>
      <c r="B42" s="47">
        <f t="shared" ref="B42:F42" si="24">COUNTIFS(B4:B29,"&lt;=1000")</f>
        <v>3</v>
      </c>
      <c r="C42" s="47">
        <f t="shared" si="24"/>
        <v>3</v>
      </c>
      <c r="D42" s="47">
        <f t="shared" si="24"/>
        <v>2</v>
      </c>
      <c r="E42" s="47">
        <f t="shared" si="24"/>
        <v>2</v>
      </c>
      <c r="F42" s="47">
        <f t="shared" si="24"/>
        <v>2</v>
      </c>
      <c r="G42" s="47">
        <f>COUNTIFS(G4:G29,"&lt;=1000")</f>
        <v>2</v>
      </c>
      <c r="H42" s="47">
        <f t="shared" ref="H42:AE42" si="25">COUNTIFS(H4:H29,"&lt;=1000")</f>
        <v>2</v>
      </c>
      <c r="I42" s="47">
        <f t="shared" si="25"/>
        <v>2</v>
      </c>
      <c r="J42" s="47">
        <f t="shared" si="25"/>
        <v>3</v>
      </c>
      <c r="K42" s="47">
        <f t="shared" si="25"/>
        <v>4</v>
      </c>
      <c r="L42" s="47">
        <f t="shared" si="25"/>
        <v>6</v>
      </c>
      <c r="M42" s="47">
        <f t="shared" si="25"/>
        <v>5</v>
      </c>
      <c r="N42" s="47">
        <f t="shared" si="25"/>
        <v>6</v>
      </c>
      <c r="O42" s="47">
        <f t="shared" si="25"/>
        <v>7</v>
      </c>
      <c r="P42" s="47">
        <f t="shared" si="25"/>
        <v>8</v>
      </c>
      <c r="Q42" s="47">
        <f t="shared" si="25"/>
        <v>9</v>
      </c>
      <c r="R42" s="47">
        <f t="shared" si="25"/>
        <v>10</v>
      </c>
      <c r="S42" s="47">
        <f t="shared" si="25"/>
        <v>12</v>
      </c>
      <c r="T42" s="47">
        <f t="shared" si="25"/>
        <v>11</v>
      </c>
      <c r="U42" s="47">
        <f t="shared" si="25"/>
        <v>11</v>
      </c>
      <c r="V42" s="47">
        <f t="shared" si="25"/>
        <v>13</v>
      </c>
      <c r="W42" s="47">
        <f t="shared" si="25"/>
        <v>11</v>
      </c>
      <c r="X42" s="47">
        <f t="shared" si="25"/>
        <v>11</v>
      </c>
      <c r="Y42" s="47">
        <f t="shared" si="25"/>
        <v>11</v>
      </c>
      <c r="Z42" s="47">
        <f t="shared" si="25"/>
        <v>13</v>
      </c>
      <c r="AA42" s="47">
        <f t="shared" ref="AA42:AB42" si="26">COUNTIFS(AA4:AA29,"&lt;=1000")</f>
        <v>15</v>
      </c>
      <c r="AB42" s="47">
        <f t="shared" si="26"/>
        <v>15</v>
      </c>
      <c r="AC42" s="47">
        <f t="shared" ref="AC42:AD42" si="27">COUNTIFS(AC4:AC29,"&lt;=1000")</f>
        <v>15</v>
      </c>
      <c r="AD42" s="47">
        <f t="shared" si="27"/>
        <v>18</v>
      </c>
      <c r="AE42" s="47">
        <f t="shared" si="25"/>
        <v>11</v>
      </c>
    </row>
    <row r="43" spans="1:33" ht="22.5" x14ac:dyDescent="0.2">
      <c r="A43" s="37" t="s">
        <v>77</v>
      </c>
      <c r="B43" s="47">
        <f t="shared" ref="B43:F43" si="28">COUNTIFS(B4:B29,"&lt;=3000",B4:B29,"&gt;1000")</f>
        <v>6</v>
      </c>
      <c r="C43" s="47">
        <f t="shared" si="28"/>
        <v>5</v>
      </c>
      <c r="D43" s="47">
        <f t="shared" si="28"/>
        <v>5</v>
      </c>
      <c r="E43" s="47">
        <f t="shared" si="28"/>
        <v>7</v>
      </c>
      <c r="F43" s="47">
        <f t="shared" si="28"/>
        <v>6</v>
      </c>
      <c r="G43" s="47">
        <f>COUNTIFS(G4:G29,"&lt;=3000",G4:G29,"&gt;1000")</f>
        <v>7</v>
      </c>
      <c r="H43" s="47">
        <f t="shared" ref="H43:AE43" si="29">COUNTIFS(H4:H29,"&lt;=3000",H4:H29,"&gt;1000")</f>
        <v>7</v>
      </c>
      <c r="I43" s="47">
        <f t="shared" si="29"/>
        <v>8</v>
      </c>
      <c r="J43" s="47">
        <f t="shared" si="29"/>
        <v>8</v>
      </c>
      <c r="K43" s="47">
        <f t="shared" si="29"/>
        <v>10</v>
      </c>
      <c r="L43" s="47">
        <f t="shared" si="29"/>
        <v>8</v>
      </c>
      <c r="M43" s="47">
        <f t="shared" si="29"/>
        <v>9</v>
      </c>
      <c r="N43" s="47">
        <f t="shared" si="29"/>
        <v>8</v>
      </c>
      <c r="O43" s="47">
        <f t="shared" si="29"/>
        <v>8</v>
      </c>
      <c r="P43" s="47">
        <f t="shared" si="29"/>
        <v>9</v>
      </c>
      <c r="Q43" s="47">
        <f t="shared" si="29"/>
        <v>8</v>
      </c>
      <c r="R43" s="47">
        <f t="shared" si="29"/>
        <v>10</v>
      </c>
      <c r="S43" s="47">
        <f t="shared" si="29"/>
        <v>8</v>
      </c>
      <c r="T43" s="47">
        <f t="shared" si="29"/>
        <v>10</v>
      </c>
      <c r="U43" s="47">
        <f t="shared" si="29"/>
        <v>9</v>
      </c>
      <c r="V43" s="47">
        <f t="shared" si="29"/>
        <v>7</v>
      </c>
      <c r="W43" s="47">
        <f t="shared" si="29"/>
        <v>10</v>
      </c>
      <c r="X43" s="47">
        <f t="shared" si="29"/>
        <v>10</v>
      </c>
      <c r="Y43" s="47">
        <f t="shared" si="29"/>
        <v>10</v>
      </c>
      <c r="Z43" s="47">
        <f t="shared" si="29"/>
        <v>8</v>
      </c>
      <c r="AA43" s="47">
        <f t="shared" ref="AA43:AB43" si="30">COUNTIFS(AA4:AA29,"&lt;=3000",AA4:AA29,"&gt;1000")</f>
        <v>6</v>
      </c>
      <c r="AB43" s="47">
        <f t="shared" si="30"/>
        <v>6</v>
      </c>
      <c r="AC43" s="47">
        <f t="shared" ref="AC43:AD43" si="31">COUNTIFS(AC4:AC29,"&lt;=3000",AC4:AC29,"&gt;1000")</f>
        <v>5</v>
      </c>
      <c r="AD43" s="47">
        <f t="shared" si="31"/>
        <v>3</v>
      </c>
      <c r="AE43" s="47">
        <f t="shared" si="29"/>
        <v>9</v>
      </c>
    </row>
    <row r="44" spans="1:33" ht="22.5" x14ac:dyDescent="0.2">
      <c r="A44" s="37" t="s">
        <v>78</v>
      </c>
      <c r="B44" s="47">
        <f t="shared" ref="B44:F44" si="32">COUNTIFS(B4:B29,"&lt;=5000",B4:B29,"&gt;3000")</f>
        <v>3</v>
      </c>
      <c r="C44" s="47">
        <f t="shared" si="32"/>
        <v>7</v>
      </c>
      <c r="D44" s="47">
        <f t="shared" si="32"/>
        <v>8</v>
      </c>
      <c r="E44" s="47">
        <f t="shared" si="32"/>
        <v>9</v>
      </c>
      <c r="F44" s="47">
        <f t="shared" si="32"/>
        <v>7</v>
      </c>
      <c r="G44" s="47">
        <f>COUNTIFS(G4:G29,"&lt;=5000",G4:G29,"&gt;3000")</f>
        <v>7</v>
      </c>
      <c r="H44" s="47">
        <f t="shared" ref="H44:AE44" si="33">COUNTIFS(H4:H29,"&lt;=5000",H4:H29,"&gt;3000")</f>
        <v>8</v>
      </c>
      <c r="I44" s="47">
        <f t="shared" si="33"/>
        <v>8</v>
      </c>
      <c r="J44" s="47">
        <f t="shared" si="33"/>
        <v>7</v>
      </c>
      <c r="K44" s="47">
        <f t="shared" si="33"/>
        <v>7</v>
      </c>
      <c r="L44" s="47">
        <f t="shared" si="33"/>
        <v>7</v>
      </c>
      <c r="M44" s="47">
        <f t="shared" si="33"/>
        <v>7</v>
      </c>
      <c r="N44" s="47">
        <f t="shared" si="33"/>
        <v>7</v>
      </c>
      <c r="O44" s="47">
        <f t="shared" si="33"/>
        <v>6</v>
      </c>
      <c r="P44" s="47">
        <f t="shared" si="33"/>
        <v>5</v>
      </c>
      <c r="Q44" s="47">
        <f t="shared" si="33"/>
        <v>4</v>
      </c>
      <c r="R44" s="47">
        <f t="shared" si="33"/>
        <v>3</v>
      </c>
      <c r="S44" s="47">
        <f t="shared" si="33"/>
        <v>3</v>
      </c>
      <c r="T44" s="47">
        <f t="shared" si="33"/>
        <v>2</v>
      </c>
      <c r="U44" s="47">
        <f t="shared" si="33"/>
        <v>4</v>
      </c>
      <c r="V44" s="47">
        <f t="shared" si="33"/>
        <v>5</v>
      </c>
      <c r="W44" s="47">
        <f t="shared" si="33"/>
        <v>4</v>
      </c>
      <c r="X44" s="47">
        <f t="shared" si="33"/>
        <v>4</v>
      </c>
      <c r="Y44" s="47">
        <f t="shared" si="33"/>
        <v>4</v>
      </c>
      <c r="Z44" s="47">
        <f t="shared" si="33"/>
        <v>4</v>
      </c>
      <c r="AA44" s="47">
        <f t="shared" ref="AA44:AB44" si="34">COUNTIFS(AA4:AA29,"&lt;=5000",AA4:AA29,"&gt;3000")</f>
        <v>4</v>
      </c>
      <c r="AB44" s="47">
        <f t="shared" si="34"/>
        <v>4</v>
      </c>
      <c r="AC44" s="47">
        <f t="shared" ref="AC44:AD44" si="35">COUNTIFS(AC4:AC29,"&lt;=5000",AC4:AC29,"&gt;3000")</f>
        <v>4</v>
      </c>
      <c r="AD44" s="47">
        <f t="shared" si="35"/>
        <v>4</v>
      </c>
      <c r="AE44" s="47">
        <f t="shared" si="33"/>
        <v>4</v>
      </c>
    </row>
    <row r="45" spans="1:33" ht="22.5" x14ac:dyDescent="0.2">
      <c r="A45" s="37" t="s">
        <v>79</v>
      </c>
      <c r="B45" s="36">
        <f t="shared" ref="B45:F45" si="36">COUNTIFS(B4:B29,"&gt;5000")</f>
        <v>1</v>
      </c>
      <c r="C45" s="36">
        <f t="shared" si="36"/>
        <v>3</v>
      </c>
      <c r="D45" s="36">
        <f t="shared" si="36"/>
        <v>3</v>
      </c>
      <c r="E45" s="36">
        <f t="shared" si="36"/>
        <v>3</v>
      </c>
      <c r="F45" s="36">
        <f t="shared" si="36"/>
        <v>5</v>
      </c>
      <c r="G45" s="36">
        <f>COUNTIFS(G4:G29,"&gt;5000")</f>
        <v>5</v>
      </c>
      <c r="H45" s="36">
        <f t="shared" ref="H45:AE45" si="37">COUNTIFS(H4:H29,"&gt;5000")</f>
        <v>5</v>
      </c>
      <c r="I45" s="36">
        <f t="shared" si="37"/>
        <v>5</v>
      </c>
      <c r="J45" s="36">
        <f t="shared" si="37"/>
        <v>5</v>
      </c>
      <c r="K45" s="36">
        <f t="shared" si="37"/>
        <v>4</v>
      </c>
      <c r="L45" s="36">
        <f t="shared" si="37"/>
        <v>4</v>
      </c>
      <c r="M45" s="36">
        <f t="shared" si="37"/>
        <v>4</v>
      </c>
      <c r="N45" s="36">
        <f t="shared" si="37"/>
        <v>4</v>
      </c>
      <c r="O45" s="36">
        <f t="shared" si="37"/>
        <v>4</v>
      </c>
      <c r="P45" s="36">
        <f t="shared" si="37"/>
        <v>3</v>
      </c>
      <c r="Q45" s="36">
        <f t="shared" si="37"/>
        <v>3</v>
      </c>
      <c r="R45" s="36">
        <f t="shared" si="37"/>
        <v>2</v>
      </c>
      <c r="S45" s="36">
        <f t="shared" si="37"/>
        <v>2</v>
      </c>
      <c r="T45" s="36">
        <f t="shared" si="37"/>
        <v>2</v>
      </c>
      <c r="U45" s="36">
        <f t="shared" si="37"/>
        <v>1</v>
      </c>
      <c r="V45" s="36">
        <f t="shared" si="37"/>
        <v>1</v>
      </c>
      <c r="W45" s="36">
        <f t="shared" si="37"/>
        <v>1</v>
      </c>
      <c r="X45" s="36">
        <f t="shared" si="37"/>
        <v>1</v>
      </c>
      <c r="Y45" s="36">
        <f t="shared" si="37"/>
        <v>1</v>
      </c>
      <c r="Z45" s="36">
        <f t="shared" si="37"/>
        <v>1</v>
      </c>
      <c r="AA45" s="36">
        <f t="shared" ref="AA45:AB45" si="38">COUNTIFS(AA4:AA29,"&gt;5000")</f>
        <v>1</v>
      </c>
      <c r="AB45" s="36">
        <f t="shared" si="38"/>
        <v>1</v>
      </c>
      <c r="AC45" s="36">
        <f t="shared" ref="AC45:AD45" si="39">COUNTIFS(AC4:AC29,"&gt;5000")</f>
        <v>1</v>
      </c>
      <c r="AD45" s="36">
        <f t="shared" si="39"/>
        <v>1</v>
      </c>
      <c r="AE45" s="36">
        <f t="shared" si="37"/>
        <v>2</v>
      </c>
    </row>
    <row r="46" spans="1:33" ht="15" customHeight="1" x14ac:dyDescent="0.2">
      <c r="A46" s="3" t="s">
        <v>52</v>
      </c>
      <c r="B46" s="36">
        <f>COUNTIF(B4:B29,"&lt;=0")+COUNTIF(B4:B29,"&gt;0")</f>
        <v>13</v>
      </c>
      <c r="C46" s="36">
        <f t="shared" ref="C46:AE46" si="40">COUNTIF(C4:C29,"&lt;=0")+COUNTIF(C4:C29,"&gt;0")</f>
        <v>18</v>
      </c>
      <c r="D46" s="36">
        <f t="shared" si="40"/>
        <v>18</v>
      </c>
      <c r="E46" s="36">
        <f t="shared" si="40"/>
        <v>21</v>
      </c>
      <c r="F46" s="36">
        <f t="shared" si="40"/>
        <v>20</v>
      </c>
      <c r="G46" s="36">
        <f t="shared" si="40"/>
        <v>21</v>
      </c>
      <c r="H46" s="36">
        <f t="shared" si="40"/>
        <v>22</v>
      </c>
      <c r="I46" s="36">
        <f t="shared" si="40"/>
        <v>23</v>
      </c>
      <c r="J46" s="36">
        <f t="shared" si="40"/>
        <v>23</v>
      </c>
      <c r="K46" s="36">
        <f t="shared" si="40"/>
        <v>25</v>
      </c>
      <c r="L46" s="36">
        <f t="shared" si="40"/>
        <v>25</v>
      </c>
      <c r="M46" s="36">
        <f t="shared" si="40"/>
        <v>25</v>
      </c>
      <c r="N46" s="36">
        <f t="shared" si="40"/>
        <v>25</v>
      </c>
      <c r="O46" s="36">
        <f t="shared" si="40"/>
        <v>25</v>
      </c>
      <c r="P46" s="36">
        <f t="shared" si="40"/>
        <v>25</v>
      </c>
      <c r="Q46" s="36">
        <f t="shared" si="40"/>
        <v>24</v>
      </c>
      <c r="R46" s="36">
        <f t="shared" si="40"/>
        <v>25</v>
      </c>
      <c r="S46" s="36">
        <f t="shared" si="40"/>
        <v>25</v>
      </c>
      <c r="T46" s="36">
        <f t="shared" si="40"/>
        <v>25</v>
      </c>
      <c r="U46" s="36">
        <f>COUNTIF(U4:U29,"&lt;=0")+COUNTIF(U4:U29,"&gt;0")</f>
        <v>25</v>
      </c>
      <c r="V46" s="36">
        <f>COUNTIF(V4:V29,"&lt;=0")+COUNTIF(V4:V29,"&gt;0")</f>
        <v>26</v>
      </c>
      <c r="W46" s="36">
        <f t="shared" ref="W46:X46" si="41">COUNTIF(W4:W29,"&lt;=0")+COUNTIF(W4:W29,"&gt;0")</f>
        <v>26</v>
      </c>
      <c r="X46" s="36">
        <f t="shared" si="41"/>
        <v>26</v>
      </c>
      <c r="Y46" s="36">
        <f t="shared" ref="Y46:Z46" si="42">COUNTIF(Y4:Y29,"&lt;=0")+COUNTIF(Y4:Y29,"&gt;0")</f>
        <v>26</v>
      </c>
      <c r="Z46" s="36">
        <f t="shared" si="42"/>
        <v>26</v>
      </c>
      <c r="AA46" s="36">
        <f t="shared" ref="AA46:AB46" si="43">COUNTIF(AA4:AA29,"&lt;=0")+COUNTIF(AA4:AA29,"&gt;0")</f>
        <v>26</v>
      </c>
      <c r="AB46" s="36">
        <f t="shared" si="43"/>
        <v>26</v>
      </c>
      <c r="AC46" s="36">
        <f t="shared" ref="AC46:AD46" si="44">COUNTIF(AC4:AC29,"&lt;=0")+COUNTIF(AC4:AC29,"&gt;0")</f>
        <v>25</v>
      </c>
      <c r="AD46" s="36">
        <f t="shared" si="44"/>
        <v>26</v>
      </c>
      <c r="AE46" s="36">
        <f t="shared" si="40"/>
        <v>26</v>
      </c>
    </row>
    <row r="47" spans="1:33" ht="15" customHeight="1" x14ac:dyDescent="0.2"/>
  </sheetData>
  <autoFilter ref="A3:AE29"/>
  <phoneticPr fontId="4" type="noConversion"/>
  <conditionalFormatting sqref="B46:V46 AE46">
    <cfRule type="cellIs" dxfId="8" priority="9" stopIfTrue="1" operator="notEqual">
      <formula>SUM(B42:B45)</formula>
    </cfRule>
  </conditionalFormatting>
  <conditionalFormatting sqref="C36">
    <cfRule type="expression" dxfId="7" priority="8">
      <formula>OR(C36&lt;&gt;0,C36=0)</formula>
    </cfRule>
  </conditionalFormatting>
  <conditionalFormatting sqref="D36:V36 AE36">
    <cfRule type="expression" dxfId="6" priority="7">
      <formula>OR(D36&lt;&gt;0,D36=0)</formula>
    </cfRule>
  </conditionalFormatting>
  <conditionalFormatting sqref="W46">
    <cfRule type="cellIs" dxfId="5" priority="6" stopIfTrue="1" operator="notEqual">
      <formula>SUM(W42:W45)</formula>
    </cfRule>
  </conditionalFormatting>
  <conditionalFormatting sqref="W36">
    <cfRule type="expression" dxfId="4" priority="5">
      <formula>OR(W36&lt;&gt;0,W36=0)</formula>
    </cfRule>
  </conditionalFormatting>
  <conditionalFormatting sqref="X46">
    <cfRule type="cellIs" dxfId="3" priority="4" stopIfTrue="1" operator="notEqual">
      <formula>SUM(X42:X45)</formula>
    </cfRule>
  </conditionalFormatting>
  <conditionalFormatting sqref="X36:AD36">
    <cfRule type="expression" dxfId="2" priority="3">
      <formula>OR(X36&lt;&gt;0,X36=0)</formula>
    </cfRule>
  </conditionalFormatting>
  <conditionalFormatting sqref="Y46:AD46">
    <cfRule type="cellIs" dxfId="1" priority="2" stopIfTrue="1" operator="notEqual">
      <formula>SUM(Y42:Y45)</formula>
    </cfRule>
  </conditionalFormatting>
  <conditionalFormatting sqref="AG36">
    <cfRule type="expression" dxfId="0" priority="1">
      <formula>OR(AG36&lt;&gt;0,AG36=0)</formula>
    </cfRule>
  </conditionalFormatting>
  <dataValidations count="1">
    <dataValidation type="list" allowBlank="1" showInputMessage="1" showErrorMessage="1" sqref="A36">
      <formula1>$A$3:$A$29</formula1>
    </dataValidation>
  </dataValidations>
  <pageMargins left="0.78740157480314965" right="0.78740157480314965" top="0.59055118110236227" bottom="0.59055118110236227" header="0.51181102362204722" footer="0.51181102362204722"/>
  <pageSetup paperSize="9" scale="87" fitToHeight="2" orientation="landscape" r:id="rId1"/>
  <headerFooter alignWithMargins="0">
    <oddFooter>&amp;CNettoschuld je Einwohner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Group Box 44">
              <controlPr defaultSize="0" autoFill="0" autoPict="0">
                <anchor moveWithCells="1">
                  <from>
                    <xdr:col>0</xdr:col>
                    <xdr:colOff>19050</xdr:colOff>
                    <xdr:row>34</xdr:row>
                    <xdr:rowOff>123825</xdr:rowOff>
                  </from>
                  <to>
                    <xdr:col>1</xdr:col>
                    <xdr:colOff>200025</xdr:colOff>
                    <xdr:row>36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Feuil1</vt:lpstr>
      <vt:lpstr>Selbstfinanzierungsgrad</vt:lpstr>
      <vt:lpstr>Selbstfinanzierungsanteil</vt:lpstr>
      <vt:lpstr>Zinsbelastungsanteil</vt:lpstr>
      <vt:lpstr>Kapitaldienstanteil</vt:lpstr>
      <vt:lpstr>Bruttoverschuldungsanteil</vt:lpstr>
      <vt:lpstr>Investitionsanteil</vt:lpstr>
      <vt:lpstr>Nettoschuld je Einwohner</vt:lpstr>
      <vt:lpstr>Feuil2</vt:lpstr>
      <vt:lpstr>Feuil1!Zone_d_impression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Etat du Valais / Staat Wallis</dc:creator>
  <cp:lastModifiedBy>Francis GASSER</cp:lastModifiedBy>
  <cp:lastPrinted>2013-03-05T14:33:16Z</cp:lastPrinted>
  <dcterms:created xsi:type="dcterms:W3CDTF">2010-03-09T12:15:07Z</dcterms:created>
  <dcterms:modified xsi:type="dcterms:W3CDTF">2021-04-08T10:28:48Z</dcterms:modified>
</cp:coreProperties>
</file>