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trlProps/ctrlProp3.xml" ContentType="application/vnd.ms-excel.controlproperties+xml"/>
  <Override PartName="/xl/comments3.xml" ContentType="application/vnd.openxmlformats-officedocument.spreadsheetml.comment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trlProps/ctrlProp4.xml" ContentType="application/vnd.ms-excel.controlproperties+xml"/>
  <Override PartName="/xl/comments4.xml" ContentType="application/vnd.openxmlformats-officedocument.spreadsheetml.comments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trlProps/ctrlProp5.xml" ContentType="application/vnd.ms-excel.controlproperties+xml"/>
  <Override PartName="/xl/comments5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ustomProperty7.bin" ContentType="application/vnd.openxmlformats-officedocument.spreadsheetml.customProperty"/>
  <Override PartName="/xl/drawings/drawing7.xml" ContentType="application/vnd.openxmlformats-officedocument.drawing+xml"/>
  <Override PartName="/xl/ctrlProps/ctrlProp6.xml" ContentType="application/vnd.ms-excel.controlproperties+xml"/>
  <Override PartName="/xl/comments6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ustomProperty8.bin" ContentType="application/vnd.openxmlformats-officedocument.spreadsheetml.customProperty"/>
  <Override PartName="/xl/drawings/drawing8.xml" ContentType="application/vnd.openxmlformats-officedocument.drawing+xml"/>
  <Override PartName="/xl/ctrlProps/ctrlProp7.xml" ContentType="application/vnd.ms-excel.controlproperties+xml"/>
  <Override PartName="/xl/comments7.xml" ContentType="application/vnd.openxmlformats-officedocument.spreadsheetml.comments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GRW\56.2 HRM2\KKAG\INFO KKAG\"/>
    </mc:Choice>
  </mc:AlternateContent>
  <bookViews>
    <workbookView xWindow="0" yWindow="0" windowWidth="28800" windowHeight="12300" tabRatio="762"/>
  </bookViews>
  <sheets>
    <sheet name="Inhalt - Contenu" sheetId="12" r:id="rId1"/>
    <sheet name="1" sheetId="1" r:id="rId2"/>
    <sheet name="2" sheetId="4" r:id="rId3"/>
    <sheet name="3" sheetId="5" r:id="rId4"/>
    <sheet name="4" sheetId="6" r:id="rId5"/>
    <sheet name="5" sheetId="7" r:id="rId6"/>
    <sheet name="6" sheetId="8" r:id="rId7"/>
    <sheet name="7" sheetId="9" r:id="rId8"/>
  </sheets>
  <definedNames>
    <definedName name="_xlnm._FilterDatabase" localSheetId="1" hidden="1">'1'!$A$3:$AG$29</definedName>
    <definedName name="_xlnm._FilterDatabase" localSheetId="2" hidden="1">'2'!$A$3:$AG$29</definedName>
    <definedName name="_xlnm._FilterDatabase" localSheetId="3" hidden="1">'3'!$A$3:$AG$29</definedName>
    <definedName name="_xlnm._FilterDatabase" localSheetId="4" hidden="1">'4'!$A$3:$AG$29</definedName>
    <definedName name="_xlnm._FilterDatabase" localSheetId="5" hidden="1">'5'!$A$3:$W$3</definedName>
    <definedName name="_xlnm._FilterDatabase" localSheetId="6" hidden="1">'6'!$A$3:$W$3</definedName>
    <definedName name="_xlnm._FilterDatabase" localSheetId="7" hidden="1">'7'!$A$3:$AG$29</definedName>
    <definedName name="_xlnm.Print_Area" localSheetId="0">'Inhalt - Contenu'!$A$1:$H$41</definedName>
  </definedNames>
  <calcPr calcId="162913"/>
</workbook>
</file>

<file path=xl/calcChain.xml><?xml version="1.0" encoding="utf-8"?>
<calcChain xmlns="http://schemas.openxmlformats.org/spreadsheetml/2006/main">
  <c r="AG15" i="1" l="1"/>
  <c r="AF32" i="5" l="1"/>
  <c r="AG8" i="4"/>
  <c r="AE34" i="1" l="1"/>
  <c r="AF34" i="6" l="1"/>
  <c r="AG15" i="6"/>
  <c r="AG31" i="6"/>
  <c r="AG4" i="1" l="1"/>
  <c r="J106" i="9" l="1"/>
  <c r="K106" i="9"/>
  <c r="L106" i="9"/>
  <c r="M106" i="9"/>
  <c r="J107" i="9"/>
  <c r="K107" i="9"/>
  <c r="L107" i="9"/>
  <c r="M107" i="9"/>
  <c r="J108" i="9"/>
  <c r="K108" i="9"/>
  <c r="L108" i="9"/>
  <c r="M108" i="9"/>
  <c r="M110" i="9" s="1"/>
  <c r="M105" i="9"/>
  <c r="L105" i="9"/>
  <c r="L110" i="9" s="1"/>
  <c r="K105" i="9"/>
  <c r="J105" i="9"/>
  <c r="K110" i="9"/>
  <c r="K103" i="9"/>
  <c r="L103" i="9" s="1"/>
  <c r="M103" i="9" s="1"/>
  <c r="N103" i="9" s="1"/>
  <c r="C108" i="8"/>
  <c r="D108" i="8"/>
  <c r="E108" i="8"/>
  <c r="F108" i="8"/>
  <c r="F112" i="8" s="1"/>
  <c r="C109" i="8"/>
  <c r="D109" i="8"/>
  <c r="E109" i="8"/>
  <c r="E112" i="8" s="1"/>
  <c r="F109" i="8"/>
  <c r="C110" i="8"/>
  <c r="C112" i="8" s="1"/>
  <c r="D110" i="8"/>
  <c r="E110" i="8"/>
  <c r="F110" i="8"/>
  <c r="F107" i="8"/>
  <c r="E107" i="8"/>
  <c r="D107" i="8"/>
  <c r="C107" i="8"/>
  <c r="D112" i="8"/>
  <c r="D105" i="8"/>
  <c r="E105" i="8" s="1"/>
  <c r="F105" i="8" s="1"/>
  <c r="G105" i="8" s="1"/>
  <c r="C98" i="7"/>
  <c r="C103" i="7" s="1"/>
  <c r="D98" i="7"/>
  <c r="E98" i="7"/>
  <c r="F98" i="7"/>
  <c r="F103" i="7" s="1"/>
  <c r="C99" i="7"/>
  <c r="D99" i="7"/>
  <c r="E99" i="7"/>
  <c r="F99" i="7"/>
  <c r="C100" i="7"/>
  <c r="D100" i="7"/>
  <c r="E100" i="7"/>
  <c r="F100" i="7"/>
  <c r="C101" i="7"/>
  <c r="D101" i="7"/>
  <c r="E101" i="7"/>
  <c r="F101" i="7"/>
  <c r="F97" i="7"/>
  <c r="E97" i="7"/>
  <c r="D97" i="7"/>
  <c r="C97" i="7"/>
  <c r="D95" i="7"/>
  <c r="E95" i="7" s="1"/>
  <c r="F95" i="7" s="1"/>
  <c r="G95" i="7" s="1"/>
  <c r="L121" i="6"/>
  <c r="M121" i="6" s="1"/>
  <c r="N121" i="6" s="1"/>
  <c r="O121" i="6" s="1"/>
  <c r="K110" i="5"/>
  <c r="K114" i="5" s="1"/>
  <c r="L110" i="5"/>
  <c r="M110" i="5"/>
  <c r="N110" i="5"/>
  <c r="K111" i="5"/>
  <c r="L111" i="5"/>
  <c r="M111" i="5"/>
  <c r="N111" i="5"/>
  <c r="K112" i="5"/>
  <c r="L112" i="5"/>
  <c r="M112" i="5"/>
  <c r="N112" i="5"/>
  <c r="N109" i="5"/>
  <c r="M109" i="5"/>
  <c r="M114" i="5" s="1"/>
  <c r="L109" i="5"/>
  <c r="K109" i="5"/>
  <c r="L114" i="5"/>
  <c r="L107" i="5"/>
  <c r="M107" i="5" s="1"/>
  <c r="N107" i="5" s="1"/>
  <c r="O107" i="5" s="1"/>
  <c r="M107" i="4"/>
  <c r="M110" i="4" s="1"/>
  <c r="N107" i="4"/>
  <c r="O107" i="4"/>
  <c r="P107" i="4"/>
  <c r="M108" i="4"/>
  <c r="N108" i="4"/>
  <c r="O108" i="4"/>
  <c r="P108" i="4"/>
  <c r="P110" i="4" s="1"/>
  <c r="P106" i="4"/>
  <c r="O106" i="4"/>
  <c r="N106" i="4"/>
  <c r="M106" i="4"/>
  <c r="O110" i="4"/>
  <c r="N110" i="4"/>
  <c r="N104" i="4"/>
  <c r="O104" i="4" s="1"/>
  <c r="P104" i="4" s="1"/>
  <c r="Q104" i="4" s="1"/>
  <c r="AF41" i="1"/>
  <c r="R107" i="1" s="1"/>
  <c r="AF42" i="1"/>
  <c r="R108" i="1" s="1"/>
  <c r="AF43" i="1"/>
  <c r="R109" i="1" s="1"/>
  <c r="N108" i="1"/>
  <c r="N111" i="1" s="1"/>
  <c r="O108" i="1"/>
  <c r="P108" i="1"/>
  <c r="Q108" i="1"/>
  <c r="N109" i="1"/>
  <c r="O109" i="1"/>
  <c r="P109" i="1"/>
  <c r="Q109" i="1"/>
  <c r="Q107" i="1"/>
  <c r="P107" i="1"/>
  <c r="P111" i="1" s="1"/>
  <c r="O107" i="1"/>
  <c r="N107" i="1"/>
  <c r="Q111" i="1"/>
  <c r="O111" i="1"/>
  <c r="O105" i="1"/>
  <c r="P105" i="1" s="1"/>
  <c r="Q105" i="1" s="1"/>
  <c r="R105" i="1" s="1"/>
  <c r="J110" i="9" l="1"/>
  <c r="D103" i="7"/>
  <c r="E103" i="7"/>
  <c r="N114" i="5"/>
  <c r="R111" i="1"/>
  <c r="AG29" i="9" l="1"/>
  <c r="AG28" i="9"/>
  <c r="AG27" i="9"/>
  <c r="AG26" i="9"/>
  <c r="AG25" i="9"/>
  <c r="AG24" i="9"/>
  <c r="AG23" i="9"/>
  <c r="AG22" i="9"/>
  <c r="AG21" i="9"/>
  <c r="AG20" i="9"/>
  <c r="AG19" i="9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5" i="9"/>
  <c r="AG4" i="9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4" i="8"/>
  <c r="W13" i="8"/>
  <c r="W12" i="8"/>
  <c r="W11" i="8"/>
  <c r="W10" i="8"/>
  <c r="W9" i="8"/>
  <c r="W8" i="8"/>
  <c r="W7" i="8"/>
  <c r="W6" i="8"/>
  <c r="W5" i="8"/>
  <c r="W4" i="8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W5" i="7"/>
  <c r="W4" i="7"/>
  <c r="AG29" i="6"/>
  <c r="AG28" i="6"/>
  <c r="AG27" i="6"/>
  <c r="AG25" i="6"/>
  <c r="AG24" i="6"/>
  <c r="AG23" i="6"/>
  <c r="AG22" i="6"/>
  <c r="AG21" i="6"/>
  <c r="AG20" i="6"/>
  <c r="AG19" i="6"/>
  <c r="AG18" i="6"/>
  <c r="AG17" i="6"/>
  <c r="AG16" i="6"/>
  <c r="AG14" i="6"/>
  <c r="AG13" i="6"/>
  <c r="AG12" i="6"/>
  <c r="AG11" i="6"/>
  <c r="AG10" i="6"/>
  <c r="AG9" i="6"/>
  <c r="AG8" i="6"/>
  <c r="AG7" i="6"/>
  <c r="AG6" i="6"/>
  <c r="AG5" i="6"/>
  <c r="AG4" i="6"/>
  <c r="AG29" i="5"/>
  <c r="AG28" i="5"/>
  <c r="AG27" i="5"/>
  <c r="AG26" i="5"/>
  <c r="AG25" i="5"/>
  <c r="AG24" i="5"/>
  <c r="AG23" i="5"/>
  <c r="AG22" i="5"/>
  <c r="AG21" i="5"/>
  <c r="AG20" i="5"/>
  <c r="AG19" i="5"/>
  <c r="AG18" i="5"/>
  <c r="AG17" i="5"/>
  <c r="AG16" i="5"/>
  <c r="AG15" i="5"/>
  <c r="AG14" i="5"/>
  <c r="AG13" i="5"/>
  <c r="AG12" i="5"/>
  <c r="AG11" i="5"/>
  <c r="AG10" i="5"/>
  <c r="AG9" i="5"/>
  <c r="AG8" i="5"/>
  <c r="AG7" i="5"/>
  <c r="AG6" i="5"/>
  <c r="AG5" i="5"/>
  <c r="AG4" i="5"/>
  <c r="AG29" i="4"/>
  <c r="AG28" i="4"/>
  <c r="AG27" i="4"/>
  <c r="AG26" i="4"/>
  <c r="AG25" i="4"/>
  <c r="AG24" i="4"/>
  <c r="AG23" i="4"/>
  <c r="AG22" i="4"/>
  <c r="AG21" i="4"/>
  <c r="AG20" i="4"/>
  <c r="AG19" i="4"/>
  <c r="AG18" i="4"/>
  <c r="AG17" i="4"/>
  <c r="AG16" i="4"/>
  <c r="AG15" i="4"/>
  <c r="AG14" i="4"/>
  <c r="AG13" i="4"/>
  <c r="AG12" i="4"/>
  <c r="AG11" i="4"/>
  <c r="AG10" i="4"/>
  <c r="AG9" i="4"/>
  <c r="AG7" i="4"/>
  <c r="AG6" i="4"/>
  <c r="AG5" i="4"/>
  <c r="AG4" i="4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4" i="1"/>
  <c r="AG13" i="1"/>
  <c r="AG12" i="1"/>
  <c r="AG11" i="1"/>
  <c r="AG10" i="1"/>
  <c r="AG9" i="1"/>
  <c r="AG8" i="1"/>
  <c r="AG7" i="1"/>
  <c r="AG6" i="1"/>
  <c r="AG5" i="1"/>
  <c r="AF42" i="9" l="1"/>
  <c r="N105" i="9" s="1"/>
  <c r="AF43" i="9"/>
  <c r="N106" i="9" s="1"/>
  <c r="AF44" i="9"/>
  <c r="N107" i="9" s="1"/>
  <c r="AF45" i="9"/>
  <c r="N108" i="9" s="1"/>
  <c r="AF46" i="9"/>
  <c r="V41" i="8"/>
  <c r="G107" i="8" s="1"/>
  <c r="V42" i="8"/>
  <c r="G108" i="8" s="1"/>
  <c r="V43" i="8"/>
  <c r="G109" i="8" s="1"/>
  <c r="V44" i="8"/>
  <c r="G110" i="8" s="1"/>
  <c r="G112" i="8" s="1"/>
  <c r="V45" i="8"/>
  <c r="V36" i="7"/>
  <c r="V41" i="7"/>
  <c r="G97" i="7" s="1"/>
  <c r="V42" i="7"/>
  <c r="G98" i="7" s="1"/>
  <c r="V43" i="7"/>
  <c r="G99" i="7" s="1"/>
  <c r="V44" i="7"/>
  <c r="G100" i="7" s="1"/>
  <c r="V45" i="7"/>
  <c r="G101" i="7" s="1"/>
  <c r="V46" i="7"/>
  <c r="AF41" i="6"/>
  <c r="O123" i="6" s="1"/>
  <c r="AF42" i="6"/>
  <c r="O124" i="6" s="1"/>
  <c r="AF43" i="6"/>
  <c r="O125" i="6" s="1"/>
  <c r="AF44" i="6"/>
  <c r="O126" i="6" s="1"/>
  <c r="AF45" i="6"/>
  <c r="AF36" i="6"/>
  <c r="AF41" i="4"/>
  <c r="Q106" i="4" s="1"/>
  <c r="AF42" i="4"/>
  <c r="Q107" i="4" s="1"/>
  <c r="AF43" i="4"/>
  <c r="Q108" i="4" s="1"/>
  <c r="AF44" i="4"/>
  <c r="AF41" i="5"/>
  <c r="O109" i="5" s="1"/>
  <c r="AF42" i="5"/>
  <c r="O110" i="5" s="1"/>
  <c r="AF43" i="5"/>
  <c r="O111" i="5" s="1"/>
  <c r="AF44" i="5"/>
  <c r="O112" i="5" s="1"/>
  <c r="AF45" i="5"/>
  <c r="AF44" i="1"/>
  <c r="AF31" i="9"/>
  <c r="AF32" i="9"/>
  <c r="AF33" i="9"/>
  <c r="AF34" i="9"/>
  <c r="AF36" i="9"/>
  <c r="V31" i="8"/>
  <c r="V32" i="8"/>
  <c r="V33" i="8"/>
  <c r="V34" i="8"/>
  <c r="V36" i="8"/>
  <c r="V2" i="8"/>
  <c r="V31" i="7"/>
  <c r="V32" i="7"/>
  <c r="V33" i="7"/>
  <c r="V34" i="7"/>
  <c r="V2" i="7"/>
  <c r="AF31" i="6"/>
  <c r="AF32" i="6"/>
  <c r="AF33" i="6"/>
  <c r="AF31" i="5"/>
  <c r="AF33" i="5"/>
  <c r="AF34" i="5"/>
  <c r="AF31" i="4"/>
  <c r="AF32" i="4"/>
  <c r="AF33" i="4"/>
  <c r="AF34" i="4"/>
  <c r="AF36" i="4"/>
  <c r="AF31" i="1"/>
  <c r="AF32" i="1"/>
  <c r="AF33" i="1"/>
  <c r="AF34" i="1"/>
  <c r="AF36" i="1"/>
  <c r="N110" i="9" l="1"/>
  <c r="G103" i="7"/>
  <c r="O114" i="5"/>
  <c r="AI41" i="5"/>
  <c r="Q110" i="4"/>
  <c r="O128" i="6"/>
  <c r="AE31" i="9"/>
  <c r="AE32" i="9"/>
  <c r="AE33" i="9"/>
  <c r="AE34" i="9"/>
  <c r="AE36" i="9"/>
  <c r="AE42" i="9"/>
  <c r="AE43" i="9"/>
  <c r="AE44" i="9"/>
  <c r="AE45" i="9"/>
  <c r="AE46" i="9"/>
  <c r="U31" i="8"/>
  <c r="U32" i="8"/>
  <c r="U33" i="8"/>
  <c r="U34" i="8"/>
  <c r="U41" i="8"/>
  <c r="U42" i="8"/>
  <c r="U43" i="8"/>
  <c r="U44" i="8"/>
  <c r="U45" i="8"/>
  <c r="U31" i="7"/>
  <c r="U32" i="7"/>
  <c r="U33" i="7"/>
  <c r="U34" i="7"/>
  <c r="U41" i="7"/>
  <c r="U42" i="7"/>
  <c r="U43" i="7"/>
  <c r="U44" i="7"/>
  <c r="U45" i="7"/>
  <c r="U46" i="7"/>
  <c r="AE31" i="6"/>
  <c r="AE32" i="6"/>
  <c r="AE33" i="6"/>
  <c r="AE34" i="6"/>
  <c r="AE36" i="6"/>
  <c r="AE41" i="6"/>
  <c r="AE42" i="6"/>
  <c r="AE43" i="6"/>
  <c r="AE44" i="6"/>
  <c r="AE45" i="6"/>
  <c r="AE31" i="5"/>
  <c r="AE32" i="5"/>
  <c r="AE33" i="5"/>
  <c r="AE34" i="5"/>
  <c r="AE41" i="5"/>
  <c r="AE42" i="5"/>
  <c r="AE43" i="5"/>
  <c r="AE44" i="5"/>
  <c r="AE45" i="5"/>
  <c r="AE31" i="4"/>
  <c r="AE32" i="4"/>
  <c r="AE33" i="4"/>
  <c r="AE34" i="4"/>
  <c r="AE36" i="4"/>
  <c r="AE41" i="4"/>
  <c r="AE42" i="4"/>
  <c r="AE43" i="4"/>
  <c r="AE44" i="4"/>
  <c r="AE41" i="1"/>
  <c r="AE42" i="1"/>
  <c r="AE43" i="1"/>
  <c r="AE44" i="1"/>
  <c r="AE31" i="1"/>
  <c r="AE32" i="1"/>
  <c r="AE33" i="1"/>
  <c r="AE36" i="1"/>
  <c r="T45" i="8" l="1"/>
  <c r="T44" i="8"/>
  <c r="T43" i="8"/>
  <c r="T42" i="8"/>
  <c r="T41" i="8"/>
  <c r="T34" i="8"/>
  <c r="T33" i="8"/>
  <c r="T32" i="8"/>
  <c r="T31" i="8"/>
  <c r="T46" i="7"/>
  <c r="T45" i="7"/>
  <c r="T44" i="7"/>
  <c r="T43" i="7"/>
  <c r="T42" i="7"/>
  <c r="T41" i="7"/>
  <c r="T34" i="7"/>
  <c r="T33" i="7"/>
  <c r="T32" i="7"/>
  <c r="T31" i="7"/>
  <c r="AD44" i="4"/>
  <c r="AD43" i="4"/>
  <c r="AD42" i="4"/>
  <c r="AD41" i="4"/>
  <c r="AD34" i="4"/>
  <c r="AD33" i="4"/>
  <c r="AD32" i="4"/>
  <c r="AD31" i="4"/>
  <c r="AD45" i="6"/>
  <c r="AD44" i="6"/>
  <c r="N126" i="6" s="1"/>
  <c r="AD43" i="6"/>
  <c r="N125" i="6" s="1"/>
  <c r="AD42" i="6"/>
  <c r="N124" i="6" s="1"/>
  <c r="AD41" i="6"/>
  <c r="N123" i="6" s="1"/>
  <c r="N128" i="6" s="1"/>
  <c r="AD34" i="6"/>
  <c r="AD33" i="6"/>
  <c r="AD32" i="6"/>
  <c r="AD31" i="6"/>
  <c r="AD46" i="9"/>
  <c r="AD45" i="9"/>
  <c r="AD44" i="9"/>
  <c r="AD43" i="9"/>
  <c r="AD42" i="9"/>
  <c r="AD34" i="9"/>
  <c r="AD33" i="9"/>
  <c r="AD32" i="9"/>
  <c r="AD31" i="9"/>
  <c r="AD44" i="1"/>
  <c r="AD43" i="1"/>
  <c r="AD42" i="1"/>
  <c r="AD41" i="1"/>
  <c r="AD36" i="1"/>
  <c r="AD34" i="1"/>
  <c r="AD33" i="1"/>
  <c r="AD32" i="1"/>
  <c r="AD31" i="1"/>
  <c r="AC36" i="1" l="1"/>
  <c r="AC42" i="9" l="1"/>
  <c r="AC43" i="9"/>
  <c r="AC44" i="9"/>
  <c r="AC45" i="9"/>
  <c r="AC46" i="9"/>
  <c r="S41" i="8"/>
  <c r="S42" i="8"/>
  <c r="S43" i="8"/>
  <c r="S44" i="8"/>
  <c r="S45" i="8"/>
  <c r="S41" i="7"/>
  <c r="S42" i="7"/>
  <c r="S43" i="7"/>
  <c r="S44" i="7"/>
  <c r="S45" i="7"/>
  <c r="S46" i="7"/>
  <c r="AC41" i="6"/>
  <c r="AC42" i="6"/>
  <c r="AC43" i="6"/>
  <c r="AC44" i="6"/>
  <c r="AC45" i="6"/>
  <c r="AC41" i="5"/>
  <c r="AC42" i="5"/>
  <c r="AC43" i="5"/>
  <c r="AC44" i="5"/>
  <c r="AC45" i="5"/>
  <c r="AC41" i="4"/>
  <c r="AC42" i="4"/>
  <c r="AC43" i="4"/>
  <c r="AC44" i="4"/>
  <c r="AC41" i="1"/>
  <c r="AC42" i="1"/>
  <c r="AC43" i="1"/>
  <c r="AC44" i="1"/>
  <c r="AC31" i="9"/>
  <c r="AC32" i="9"/>
  <c r="AC33" i="9"/>
  <c r="AC34" i="9"/>
  <c r="S31" i="8"/>
  <c r="S32" i="8"/>
  <c r="S33" i="8"/>
  <c r="S34" i="8"/>
  <c r="S31" i="7"/>
  <c r="S32" i="7"/>
  <c r="S33" i="7"/>
  <c r="S34" i="7"/>
  <c r="AC31" i="6"/>
  <c r="AC32" i="6"/>
  <c r="AC33" i="6"/>
  <c r="AC34" i="6"/>
  <c r="AC31" i="5"/>
  <c r="AC32" i="5"/>
  <c r="AC33" i="5"/>
  <c r="AC34" i="5"/>
  <c r="AC31" i="4"/>
  <c r="AC32" i="4"/>
  <c r="AC33" i="4"/>
  <c r="AC34" i="4"/>
  <c r="AC31" i="1"/>
  <c r="AC32" i="1"/>
  <c r="AC33" i="1"/>
  <c r="AC34" i="1"/>
  <c r="AB42" i="9" l="1"/>
  <c r="AB43" i="9"/>
  <c r="AB44" i="9"/>
  <c r="AB45" i="9"/>
  <c r="AB46" i="9"/>
  <c r="R41" i="8"/>
  <c r="R42" i="8"/>
  <c r="R43" i="8"/>
  <c r="R44" i="8"/>
  <c r="R45" i="8"/>
  <c r="R41" i="7"/>
  <c r="R42" i="7"/>
  <c r="R43" i="7"/>
  <c r="R44" i="7"/>
  <c r="R45" i="7"/>
  <c r="R46" i="7"/>
  <c r="AB41" i="6"/>
  <c r="M123" i="6" s="1"/>
  <c r="AB42" i="6"/>
  <c r="M124" i="6" s="1"/>
  <c r="AB43" i="6"/>
  <c r="M125" i="6" s="1"/>
  <c r="AB44" i="6"/>
  <c r="M126" i="6" s="1"/>
  <c r="AB45" i="6"/>
  <c r="AB41" i="5"/>
  <c r="AB42" i="5"/>
  <c r="AB43" i="5"/>
  <c r="AB44" i="5"/>
  <c r="AB45" i="5"/>
  <c r="AB41" i="4"/>
  <c r="AB42" i="4"/>
  <c r="AB43" i="4"/>
  <c r="AB44" i="4"/>
  <c r="AB41" i="1"/>
  <c r="AB42" i="1"/>
  <c r="AB43" i="1"/>
  <c r="AB44" i="1"/>
  <c r="M128" i="6" l="1"/>
  <c r="AB31" i="9"/>
  <c r="AB32" i="9"/>
  <c r="AB33" i="9"/>
  <c r="AB34" i="9"/>
  <c r="R31" i="8"/>
  <c r="R32" i="8"/>
  <c r="R33" i="8"/>
  <c r="R34" i="8"/>
  <c r="R31" i="7"/>
  <c r="R32" i="7"/>
  <c r="R33" i="7"/>
  <c r="R34" i="7"/>
  <c r="AB31" i="6"/>
  <c r="AB32" i="6"/>
  <c r="AB33" i="6"/>
  <c r="AB34" i="6"/>
  <c r="AB31" i="5"/>
  <c r="AB32" i="5"/>
  <c r="AB33" i="5"/>
  <c r="AB34" i="5"/>
  <c r="AB31" i="4"/>
  <c r="AB32" i="4"/>
  <c r="AB33" i="4"/>
  <c r="AB34" i="4"/>
  <c r="AB31" i="1"/>
  <c r="AB32" i="1"/>
  <c r="AB33" i="1"/>
  <c r="AB34" i="1"/>
  <c r="AA42" i="9" l="1"/>
  <c r="AA43" i="9"/>
  <c r="AA44" i="9"/>
  <c r="AA45" i="9"/>
  <c r="AA46" i="9"/>
  <c r="Q41" i="8"/>
  <c r="Q42" i="8"/>
  <c r="Q43" i="8"/>
  <c r="Q44" i="8"/>
  <c r="Q45" i="8"/>
  <c r="Q41" i="7"/>
  <c r="Q42" i="7"/>
  <c r="Q43" i="7"/>
  <c r="Q44" i="7"/>
  <c r="Q45" i="7"/>
  <c r="Q46" i="7"/>
  <c r="AA41" i="6"/>
  <c r="AA42" i="6"/>
  <c r="AA43" i="6"/>
  <c r="AA44" i="6"/>
  <c r="AA45" i="6"/>
  <c r="AA41" i="5"/>
  <c r="AA42" i="5"/>
  <c r="AA43" i="5"/>
  <c r="AA44" i="5"/>
  <c r="AA45" i="5"/>
  <c r="AA41" i="4"/>
  <c r="AA42" i="4"/>
  <c r="AA43" i="4"/>
  <c r="AA44" i="4"/>
  <c r="AA41" i="1"/>
  <c r="AA42" i="1"/>
  <c r="AA43" i="1"/>
  <c r="AA44" i="1"/>
  <c r="AA31" i="9"/>
  <c r="AA32" i="9"/>
  <c r="AA33" i="9"/>
  <c r="AA34" i="9"/>
  <c r="Q31" i="8"/>
  <c r="Q32" i="8"/>
  <c r="Q33" i="8"/>
  <c r="Q34" i="8"/>
  <c r="Q31" i="7"/>
  <c r="Q32" i="7"/>
  <c r="Q33" i="7"/>
  <c r="Q34" i="7"/>
  <c r="AA31" i="6"/>
  <c r="AA32" i="6"/>
  <c r="AA33" i="6"/>
  <c r="AA34" i="6"/>
  <c r="AA31" i="5"/>
  <c r="AA32" i="5"/>
  <c r="AA33" i="5"/>
  <c r="AA34" i="5"/>
  <c r="AA31" i="4"/>
  <c r="AA32" i="4"/>
  <c r="AA33" i="4"/>
  <c r="AA34" i="4"/>
  <c r="AA31" i="1"/>
  <c r="AA32" i="1"/>
  <c r="AA33" i="1"/>
  <c r="AA34" i="1"/>
  <c r="B42" i="9" l="1"/>
  <c r="C42" i="9"/>
  <c r="D42" i="9"/>
  <c r="E42" i="9"/>
  <c r="F42" i="9"/>
  <c r="B43" i="9"/>
  <c r="C43" i="9"/>
  <c r="D43" i="9"/>
  <c r="E43" i="9"/>
  <c r="F43" i="9"/>
  <c r="B44" i="9"/>
  <c r="C44" i="9"/>
  <c r="D44" i="9"/>
  <c r="E44" i="9"/>
  <c r="F44" i="9"/>
  <c r="B45" i="9"/>
  <c r="C45" i="9"/>
  <c r="D45" i="9"/>
  <c r="E45" i="9"/>
  <c r="F45" i="9"/>
  <c r="B41" i="6"/>
  <c r="C41" i="6"/>
  <c r="D41" i="6"/>
  <c r="E41" i="6"/>
  <c r="F41" i="6"/>
  <c r="B42" i="6"/>
  <c r="C42" i="6"/>
  <c r="D42" i="6"/>
  <c r="E42" i="6"/>
  <c r="F42" i="6"/>
  <c r="B43" i="6"/>
  <c r="C43" i="6"/>
  <c r="D43" i="6"/>
  <c r="E43" i="6"/>
  <c r="F43" i="6"/>
  <c r="B44" i="6"/>
  <c r="C44" i="6"/>
  <c r="D44" i="6"/>
  <c r="E44" i="6"/>
  <c r="F44" i="6"/>
  <c r="B41" i="5"/>
  <c r="C41" i="5"/>
  <c r="D41" i="5"/>
  <c r="E41" i="5"/>
  <c r="F41" i="5"/>
  <c r="B42" i="5"/>
  <c r="C42" i="5"/>
  <c r="D42" i="5"/>
  <c r="E42" i="5"/>
  <c r="F42" i="5"/>
  <c r="B43" i="5"/>
  <c r="C43" i="5"/>
  <c r="D43" i="5"/>
  <c r="E43" i="5"/>
  <c r="F43" i="5"/>
  <c r="B44" i="5"/>
  <c r="C44" i="5"/>
  <c r="D44" i="5"/>
  <c r="E44" i="5"/>
  <c r="F44" i="5"/>
  <c r="H42" i="9" l="1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H44" i="9"/>
  <c r="I44" i="9"/>
  <c r="J44" i="9"/>
  <c r="K44" i="9"/>
  <c r="L44" i="9"/>
  <c r="M44" i="9"/>
  <c r="N44" i="9"/>
  <c r="O44" i="9"/>
  <c r="P44" i="9"/>
  <c r="Q44" i="9"/>
  <c r="R44" i="9"/>
  <c r="S44" i="9"/>
  <c r="T44" i="9"/>
  <c r="U44" i="9"/>
  <c r="V44" i="9"/>
  <c r="W44" i="9"/>
  <c r="X44" i="9"/>
  <c r="Y44" i="9"/>
  <c r="Z44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Y45" i="9"/>
  <c r="Z45" i="9"/>
  <c r="G42" i="9"/>
  <c r="G45" i="9"/>
  <c r="G44" i="9"/>
  <c r="G43" i="9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B44" i="8"/>
  <c r="B43" i="8"/>
  <c r="B42" i="8"/>
  <c r="B41" i="8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P41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P42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P43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P44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B43" i="7"/>
  <c r="B44" i="7"/>
  <c r="B41" i="7"/>
  <c r="B45" i="7"/>
  <c r="B42" i="7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K123" i="6" s="1"/>
  <c r="Y41" i="6"/>
  <c r="Z41" i="6"/>
  <c r="L123" i="6" s="1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K124" i="6" s="1"/>
  <c r="Y42" i="6"/>
  <c r="Z42" i="6"/>
  <c r="L124" i="6" s="1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K125" i="6" s="1"/>
  <c r="Y43" i="6"/>
  <c r="Z43" i="6"/>
  <c r="L125" i="6" s="1"/>
  <c r="L128" i="6" s="1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K126" i="6" s="1"/>
  <c r="Y44" i="6"/>
  <c r="Z44" i="6"/>
  <c r="L126" i="6" s="1"/>
  <c r="G44" i="6"/>
  <c r="G43" i="6"/>
  <c r="G42" i="6"/>
  <c r="G41" i="6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G44" i="5"/>
  <c r="G43" i="5"/>
  <c r="G42" i="5"/>
  <c r="G41" i="5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B43" i="4"/>
  <c r="B42" i="4"/>
  <c r="B41" i="4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1" i="1"/>
  <c r="Q42" i="1"/>
  <c r="Q43" i="1"/>
  <c r="S41" i="1"/>
  <c r="T41" i="1"/>
  <c r="U41" i="1"/>
  <c r="V41" i="1"/>
  <c r="W41" i="1"/>
  <c r="X41" i="1"/>
  <c r="Y41" i="1"/>
  <c r="Z41" i="1"/>
  <c r="S42" i="1"/>
  <c r="T42" i="1"/>
  <c r="U42" i="1"/>
  <c r="V42" i="1"/>
  <c r="W42" i="1"/>
  <c r="X42" i="1"/>
  <c r="Y42" i="1"/>
  <c r="Z42" i="1"/>
  <c r="S43" i="1"/>
  <c r="T43" i="1"/>
  <c r="U43" i="1"/>
  <c r="V43" i="1"/>
  <c r="W43" i="1"/>
  <c r="X43" i="1"/>
  <c r="Y43" i="1"/>
  <c r="Z43" i="1"/>
  <c r="R43" i="1"/>
  <c r="R42" i="1"/>
  <c r="R41" i="1"/>
  <c r="K128" i="6" l="1"/>
  <c r="B36" i="1"/>
  <c r="C36" i="1" l="1"/>
  <c r="Z46" i="9" l="1"/>
  <c r="P45" i="8"/>
  <c r="P46" i="7"/>
  <c r="Z45" i="6"/>
  <c r="Z45" i="5"/>
  <c r="Z44" i="4"/>
  <c r="Z44" i="1"/>
  <c r="Z31" i="9" l="1"/>
  <c r="Z32" i="9"/>
  <c r="Z33" i="9"/>
  <c r="Z34" i="9"/>
  <c r="P31" i="8"/>
  <c r="P32" i="8"/>
  <c r="P33" i="8"/>
  <c r="P34" i="8"/>
  <c r="P31" i="7"/>
  <c r="P32" i="7"/>
  <c r="P33" i="7"/>
  <c r="P34" i="7"/>
  <c r="Z31" i="6"/>
  <c r="Z32" i="6"/>
  <c r="Z33" i="6"/>
  <c r="Z34" i="6"/>
  <c r="Z31" i="5"/>
  <c r="Z32" i="5"/>
  <c r="Z33" i="5"/>
  <c r="Z34" i="5"/>
  <c r="Z31" i="4"/>
  <c r="Z32" i="4"/>
  <c r="Z33" i="4"/>
  <c r="Z34" i="4"/>
  <c r="Z31" i="1"/>
  <c r="Z32" i="1"/>
  <c r="Z33" i="1"/>
  <c r="Z34" i="1"/>
  <c r="W43" i="8" l="1"/>
  <c r="W42" i="8"/>
  <c r="W41" i="8"/>
  <c r="W44" i="8"/>
  <c r="W42" i="7"/>
  <c r="W41" i="7"/>
  <c r="W45" i="7"/>
  <c r="W44" i="7"/>
  <c r="W43" i="7"/>
  <c r="AG41" i="6"/>
  <c r="AG42" i="6"/>
  <c r="AG43" i="6"/>
  <c r="AG44" i="6"/>
  <c r="AG41" i="4"/>
  <c r="AG42" i="4"/>
  <c r="AG43" i="4"/>
  <c r="AG42" i="9"/>
  <c r="AG43" i="9"/>
  <c r="AG44" i="9"/>
  <c r="AG45" i="9"/>
  <c r="AG43" i="1"/>
  <c r="AG41" i="1"/>
  <c r="AG42" i="1"/>
  <c r="Y46" i="9" l="1"/>
  <c r="Y31" i="9"/>
  <c r="Y32" i="9"/>
  <c r="Y33" i="9"/>
  <c r="Y34" i="9"/>
  <c r="O45" i="8"/>
  <c r="O31" i="8"/>
  <c r="O32" i="8"/>
  <c r="O33" i="8"/>
  <c r="O34" i="8"/>
  <c r="O46" i="7"/>
  <c r="O31" i="7"/>
  <c r="O32" i="7"/>
  <c r="O33" i="7"/>
  <c r="O34" i="7"/>
  <c r="Y45" i="6"/>
  <c r="Y31" i="6"/>
  <c r="Y32" i="6"/>
  <c r="Y33" i="6"/>
  <c r="Y34" i="6"/>
  <c r="Y45" i="5"/>
  <c r="Y31" i="5"/>
  <c r="Y32" i="5"/>
  <c r="Y33" i="5"/>
  <c r="Y34" i="5"/>
  <c r="Y44" i="4"/>
  <c r="Y31" i="4"/>
  <c r="Y32" i="4"/>
  <c r="Y33" i="4"/>
  <c r="Y34" i="4"/>
  <c r="Y44" i="1"/>
  <c r="Y31" i="1"/>
  <c r="Y32" i="1"/>
  <c r="Y33" i="1"/>
  <c r="Y34" i="1"/>
  <c r="X46" i="9" l="1"/>
  <c r="X34" i="9"/>
  <c r="X33" i="9"/>
  <c r="X32" i="9"/>
  <c r="X31" i="9"/>
  <c r="N45" i="8"/>
  <c r="N34" i="8"/>
  <c r="N33" i="8"/>
  <c r="N32" i="8"/>
  <c r="N31" i="8"/>
  <c r="N46" i="7"/>
  <c r="N34" i="7"/>
  <c r="N33" i="7"/>
  <c r="N32" i="7"/>
  <c r="N31" i="7"/>
  <c r="X45" i="6"/>
  <c r="X34" i="6"/>
  <c r="X33" i="6"/>
  <c r="X32" i="6"/>
  <c r="X31" i="6"/>
  <c r="X45" i="5"/>
  <c r="X34" i="5"/>
  <c r="X33" i="5"/>
  <c r="X32" i="5"/>
  <c r="X31" i="5"/>
  <c r="X44" i="4"/>
  <c r="X34" i="4"/>
  <c r="X33" i="4"/>
  <c r="X32" i="4"/>
  <c r="X31" i="4"/>
  <c r="X44" i="1"/>
  <c r="X34" i="1"/>
  <c r="X33" i="1"/>
  <c r="X32" i="1"/>
  <c r="X31" i="1"/>
  <c r="AG33" i="4" l="1"/>
  <c r="AG32" i="4"/>
  <c r="W33" i="8"/>
  <c r="W31" i="8"/>
  <c r="W32" i="8"/>
  <c r="W34" i="8"/>
  <c r="W45" i="8"/>
  <c r="AG34" i="4"/>
  <c r="AG44" i="4"/>
  <c r="AG31" i="4"/>
  <c r="M45" i="8" l="1"/>
  <c r="M31" i="8"/>
  <c r="M32" i="8"/>
  <c r="M33" i="8"/>
  <c r="M34" i="8"/>
  <c r="W46" i="9"/>
  <c r="M46" i="7"/>
  <c r="W45" i="6"/>
  <c r="W45" i="5"/>
  <c r="W44" i="4"/>
  <c r="W44" i="1"/>
  <c r="W31" i="9" l="1"/>
  <c r="W32" i="9"/>
  <c r="W33" i="9"/>
  <c r="W34" i="9"/>
  <c r="M31" i="7"/>
  <c r="M32" i="7"/>
  <c r="M33" i="7"/>
  <c r="M34" i="7"/>
  <c r="W31" i="6"/>
  <c r="W32" i="6"/>
  <c r="W33" i="6"/>
  <c r="W34" i="6"/>
  <c r="W31" i="5"/>
  <c r="W32" i="5"/>
  <c r="W33" i="5"/>
  <c r="W34" i="5"/>
  <c r="W31" i="4"/>
  <c r="W32" i="4"/>
  <c r="W33" i="4"/>
  <c r="W34" i="4"/>
  <c r="W31" i="1" l="1"/>
  <c r="W32" i="1"/>
  <c r="W33" i="1"/>
  <c r="W34" i="1"/>
  <c r="M36" i="9" l="1"/>
  <c r="C36" i="9"/>
  <c r="AG31" i="9"/>
  <c r="M2" i="9"/>
  <c r="N36" i="9" s="1"/>
  <c r="C2" i="9"/>
  <c r="D36" i="9" s="1"/>
  <c r="Q31" i="9"/>
  <c r="R31" i="9"/>
  <c r="S31" i="9"/>
  <c r="T31" i="9"/>
  <c r="U31" i="9"/>
  <c r="V31" i="9"/>
  <c r="Q32" i="9"/>
  <c r="R32" i="9"/>
  <c r="S32" i="9"/>
  <c r="T32" i="9"/>
  <c r="U32" i="9"/>
  <c r="V32" i="9"/>
  <c r="AG32" i="9"/>
  <c r="Q33" i="9"/>
  <c r="R33" i="9"/>
  <c r="S33" i="9"/>
  <c r="T33" i="9"/>
  <c r="U33" i="9"/>
  <c r="V33" i="9"/>
  <c r="AG33" i="9"/>
  <c r="Q34" i="9"/>
  <c r="R34" i="9"/>
  <c r="S34" i="9"/>
  <c r="T34" i="9"/>
  <c r="U34" i="9"/>
  <c r="V34" i="9"/>
  <c r="Q46" i="9"/>
  <c r="R46" i="9"/>
  <c r="S46" i="9"/>
  <c r="T46" i="9"/>
  <c r="U46" i="9"/>
  <c r="V46" i="9"/>
  <c r="AG46" i="9"/>
  <c r="C36" i="8"/>
  <c r="B36" i="8"/>
  <c r="C2" i="8"/>
  <c r="D2" i="8" s="1"/>
  <c r="E2" i="8" s="1"/>
  <c r="F2" i="8" s="1"/>
  <c r="G2" i="8" s="1"/>
  <c r="H2" i="8" s="1"/>
  <c r="I2" i="8" s="1"/>
  <c r="J2" i="8" s="1"/>
  <c r="K2" i="8" s="1"/>
  <c r="L2" i="8" s="1"/>
  <c r="B31" i="8"/>
  <c r="C31" i="8"/>
  <c r="D31" i="8"/>
  <c r="E31" i="8"/>
  <c r="F31" i="8"/>
  <c r="G31" i="8"/>
  <c r="H31" i="8"/>
  <c r="I31" i="8"/>
  <c r="J31" i="8"/>
  <c r="K31" i="8"/>
  <c r="L31" i="8"/>
  <c r="C36" i="7"/>
  <c r="W32" i="7"/>
  <c r="C2" i="7"/>
  <c r="D2" i="7" s="1"/>
  <c r="E2" i="7" s="1"/>
  <c r="F2" i="7" s="1"/>
  <c r="G2" i="7" s="1"/>
  <c r="H2" i="7" s="1"/>
  <c r="I2" i="7" s="1"/>
  <c r="J2" i="7" s="1"/>
  <c r="K2" i="7" s="1"/>
  <c r="L2" i="7" s="1"/>
  <c r="W36" i="7" s="1"/>
  <c r="H31" i="7"/>
  <c r="I31" i="7"/>
  <c r="J31" i="7"/>
  <c r="K31" i="7"/>
  <c r="L31" i="7"/>
  <c r="W31" i="7"/>
  <c r="H32" i="7"/>
  <c r="I32" i="7"/>
  <c r="J32" i="7"/>
  <c r="K32" i="7"/>
  <c r="L32" i="7"/>
  <c r="H33" i="7"/>
  <c r="I33" i="7"/>
  <c r="J33" i="7"/>
  <c r="K33" i="7"/>
  <c r="L33" i="7"/>
  <c r="W33" i="7"/>
  <c r="H34" i="7"/>
  <c r="I34" i="7"/>
  <c r="J34" i="7"/>
  <c r="K34" i="7"/>
  <c r="L34" i="7"/>
  <c r="H46" i="7"/>
  <c r="I46" i="7"/>
  <c r="J46" i="7"/>
  <c r="K46" i="7"/>
  <c r="L46" i="7"/>
  <c r="W46" i="7"/>
  <c r="M36" i="6"/>
  <c r="M2" i="6"/>
  <c r="N2" i="6" s="1"/>
  <c r="O2" i="6" s="1"/>
  <c r="P2" i="6" s="1"/>
  <c r="Q2" i="6" s="1"/>
  <c r="R2" i="6" s="1"/>
  <c r="S2" i="6" s="1"/>
  <c r="T2" i="6" s="1"/>
  <c r="U2" i="6" s="1"/>
  <c r="V2" i="6" s="1"/>
  <c r="D2" i="6"/>
  <c r="E2" i="6" s="1"/>
  <c r="F2" i="6" s="1"/>
  <c r="G2" i="6" s="1"/>
  <c r="H2" i="6" s="1"/>
  <c r="I2" i="6" s="1"/>
  <c r="J2" i="6" s="1"/>
  <c r="K2" i="6" s="1"/>
  <c r="L36" i="6" s="1"/>
  <c r="C2" i="6"/>
  <c r="D36" i="6" s="1"/>
  <c r="P31" i="6"/>
  <c r="Q31" i="6"/>
  <c r="R31" i="6"/>
  <c r="S31" i="6"/>
  <c r="T31" i="6"/>
  <c r="U31" i="6"/>
  <c r="V31" i="6"/>
  <c r="P32" i="6"/>
  <c r="Q32" i="6"/>
  <c r="R32" i="6"/>
  <c r="S32" i="6"/>
  <c r="T32" i="6"/>
  <c r="U32" i="6"/>
  <c r="V32" i="6"/>
  <c r="P33" i="6"/>
  <c r="Q33" i="6"/>
  <c r="R33" i="6"/>
  <c r="S33" i="6"/>
  <c r="T33" i="6"/>
  <c r="U33" i="6"/>
  <c r="V33" i="6"/>
  <c r="P34" i="6"/>
  <c r="Q34" i="6"/>
  <c r="R34" i="6"/>
  <c r="S34" i="6"/>
  <c r="T34" i="6"/>
  <c r="U34" i="6"/>
  <c r="V34" i="6"/>
  <c r="P45" i="6"/>
  <c r="Q45" i="6"/>
  <c r="R45" i="6"/>
  <c r="S45" i="6"/>
  <c r="T45" i="6"/>
  <c r="U45" i="6"/>
  <c r="V45" i="6"/>
  <c r="M36" i="4"/>
  <c r="C36" i="4"/>
  <c r="C36" i="5"/>
  <c r="M36" i="5"/>
  <c r="R31" i="5"/>
  <c r="S31" i="5"/>
  <c r="T31" i="5"/>
  <c r="U31" i="5"/>
  <c r="V31" i="5"/>
  <c r="R32" i="5"/>
  <c r="S32" i="5"/>
  <c r="T32" i="5"/>
  <c r="U32" i="5"/>
  <c r="V32" i="5"/>
  <c r="R33" i="5"/>
  <c r="S33" i="5"/>
  <c r="T33" i="5"/>
  <c r="U33" i="5"/>
  <c r="V33" i="5"/>
  <c r="R34" i="5"/>
  <c r="S34" i="5"/>
  <c r="T34" i="5"/>
  <c r="U34" i="5"/>
  <c r="V34" i="5"/>
  <c r="R45" i="5"/>
  <c r="S45" i="5"/>
  <c r="T45" i="5"/>
  <c r="U45" i="5"/>
  <c r="V45" i="5"/>
  <c r="M2" i="5"/>
  <c r="N2" i="5" s="1"/>
  <c r="O2" i="5" s="1"/>
  <c r="P2" i="5" s="1"/>
  <c r="Q2" i="5" s="1"/>
  <c r="R2" i="5" s="1"/>
  <c r="S2" i="5" s="1"/>
  <c r="T2" i="5" s="1"/>
  <c r="U2" i="5" s="1"/>
  <c r="V2" i="5" s="1"/>
  <c r="C2" i="5"/>
  <c r="D36" i="5" s="1"/>
  <c r="C2" i="1"/>
  <c r="M2" i="4"/>
  <c r="N2" i="4" s="1"/>
  <c r="O2" i="4" s="1"/>
  <c r="P2" i="4" s="1"/>
  <c r="Q2" i="4" s="1"/>
  <c r="R2" i="4" s="1"/>
  <c r="S2" i="4" s="1"/>
  <c r="T2" i="4" s="1"/>
  <c r="U2" i="4" s="1"/>
  <c r="V2" i="4" s="1"/>
  <c r="D2" i="4"/>
  <c r="E36" i="4" s="1"/>
  <c r="C2" i="4"/>
  <c r="D36" i="4" s="1"/>
  <c r="Q31" i="4"/>
  <c r="R31" i="4"/>
  <c r="S31" i="4"/>
  <c r="T31" i="4"/>
  <c r="U31" i="4"/>
  <c r="V31" i="4"/>
  <c r="Q32" i="4"/>
  <c r="R32" i="4"/>
  <c r="S32" i="4"/>
  <c r="T32" i="4"/>
  <c r="U32" i="4"/>
  <c r="V32" i="4"/>
  <c r="Q33" i="4"/>
  <c r="R33" i="4"/>
  <c r="S33" i="4"/>
  <c r="T33" i="4"/>
  <c r="U33" i="4"/>
  <c r="V33" i="4"/>
  <c r="Q34" i="4"/>
  <c r="R34" i="4"/>
  <c r="S34" i="4"/>
  <c r="T34" i="4"/>
  <c r="U34" i="4"/>
  <c r="V34" i="4"/>
  <c r="Q44" i="4"/>
  <c r="R44" i="4"/>
  <c r="S44" i="4"/>
  <c r="T44" i="4"/>
  <c r="U44" i="4"/>
  <c r="V44" i="4"/>
  <c r="U31" i="1"/>
  <c r="V31" i="1"/>
  <c r="U32" i="1"/>
  <c r="V32" i="1"/>
  <c r="U33" i="1"/>
  <c r="V33" i="1"/>
  <c r="U34" i="1"/>
  <c r="V34" i="1"/>
  <c r="U44" i="1"/>
  <c r="V44" i="1"/>
  <c r="AG44" i="1"/>
  <c r="AG31" i="1"/>
  <c r="B36" i="7"/>
  <c r="B36" i="5"/>
  <c r="C36" i="6"/>
  <c r="B36" i="6"/>
  <c r="B36" i="9"/>
  <c r="B36" i="4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T31" i="1"/>
  <c r="T32" i="1"/>
  <c r="T33" i="1"/>
  <c r="T34" i="1"/>
  <c r="C34" i="1"/>
  <c r="C31" i="1"/>
  <c r="B34" i="1"/>
  <c r="B33" i="1"/>
  <c r="B32" i="1"/>
  <c r="B31" i="1"/>
  <c r="G31" i="7"/>
  <c r="G32" i="7"/>
  <c r="G33" i="7"/>
  <c r="G34" i="7"/>
  <c r="G46" i="7"/>
  <c r="F31" i="7"/>
  <c r="F32" i="7"/>
  <c r="F33" i="7"/>
  <c r="F34" i="7"/>
  <c r="F46" i="7"/>
  <c r="E31" i="7"/>
  <c r="E32" i="7"/>
  <c r="E33" i="7"/>
  <c r="E34" i="7"/>
  <c r="E46" i="7"/>
  <c r="D31" i="7"/>
  <c r="D32" i="7"/>
  <c r="D33" i="7"/>
  <c r="D34" i="7"/>
  <c r="D46" i="7"/>
  <c r="C31" i="7"/>
  <c r="C32" i="7"/>
  <c r="C33" i="7"/>
  <c r="C34" i="7"/>
  <c r="C46" i="7"/>
  <c r="B31" i="7"/>
  <c r="B32" i="7"/>
  <c r="B33" i="7"/>
  <c r="B34" i="7"/>
  <c r="B46" i="7"/>
  <c r="T44" i="1"/>
  <c r="C46" i="9"/>
  <c r="D46" i="9"/>
  <c r="E46" i="9"/>
  <c r="F46" i="9"/>
  <c r="G46" i="9"/>
  <c r="H46" i="9"/>
  <c r="I46" i="9"/>
  <c r="J46" i="9"/>
  <c r="K46" i="9"/>
  <c r="L46" i="9"/>
  <c r="M46" i="9"/>
  <c r="N46" i="9"/>
  <c r="O46" i="9"/>
  <c r="P46" i="9"/>
  <c r="B46" i="9"/>
  <c r="C45" i="8"/>
  <c r="B45" i="8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B45" i="6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B44" i="1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B44" i="4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B45" i="5"/>
  <c r="C32" i="9"/>
  <c r="D32" i="9"/>
  <c r="E32" i="9"/>
  <c r="F32" i="9"/>
  <c r="G32" i="9"/>
  <c r="H32" i="9"/>
  <c r="I32" i="9"/>
  <c r="J32" i="9"/>
  <c r="K32" i="9"/>
  <c r="L32" i="9"/>
  <c r="M32" i="9"/>
  <c r="N32" i="9"/>
  <c r="O32" i="9"/>
  <c r="P32" i="9"/>
  <c r="B32" i="9"/>
  <c r="C32" i="8"/>
  <c r="B32" i="8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B32" i="6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B32" i="4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B31" i="9"/>
  <c r="C31" i="9"/>
  <c r="D31" i="9"/>
  <c r="B33" i="9"/>
  <c r="C33" i="9"/>
  <c r="D33" i="9"/>
  <c r="B34" i="9"/>
  <c r="C34" i="9"/>
  <c r="D34" i="9"/>
  <c r="B31" i="6"/>
  <c r="C31" i="6"/>
  <c r="D31" i="6"/>
  <c r="B33" i="6"/>
  <c r="C33" i="6"/>
  <c r="D33" i="6"/>
  <c r="B34" i="6"/>
  <c r="C34" i="6"/>
  <c r="D34" i="6"/>
  <c r="B31" i="5"/>
  <c r="C31" i="5"/>
  <c r="D31" i="5"/>
  <c r="B33" i="5"/>
  <c r="C33" i="5"/>
  <c r="D33" i="5"/>
  <c r="B34" i="5"/>
  <c r="C34" i="5"/>
  <c r="D34" i="5"/>
  <c r="B31" i="4"/>
  <c r="C31" i="4"/>
  <c r="D31" i="4"/>
  <c r="B33" i="4"/>
  <c r="C33" i="4"/>
  <c r="D33" i="4"/>
  <c r="B34" i="4"/>
  <c r="C34" i="4"/>
  <c r="D34" i="4"/>
  <c r="D34" i="1"/>
  <c r="D31" i="1"/>
  <c r="C33" i="1"/>
  <c r="D33" i="1"/>
  <c r="E31" i="9"/>
  <c r="F31" i="9"/>
  <c r="G31" i="9"/>
  <c r="H31" i="9"/>
  <c r="I31" i="9"/>
  <c r="J31" i="9"/>
  <c r="K31" i="9"/>
  <c r="E33" i="9"/>
  <c r="F33" i="9"/>
  <c r="G33" i="9"/>
  <c r="H33" i="9"/>
  <c r="I33" i="9"/>
  <c r="J33" i="9"/>
  <c r="K33" i="9"/>
  <c r="E34" i="9"/>
  <c r="F34" i="9"/>
  <c r="G34" i="9"/>
  <c r="H34" i="9"/>
  <c r="I34" i="9"/>
  <c r="J34" i="9"/>
  <c r="K34" i="9"/>
  <c r="E31" i="6"/>
  <c r="F31" i="6"/>
  <c r="G31" i="6"/>
  <c r="H31" i="6"/>
  <c r="I31" i="6"/>
  <c r="J31" i="6"/>
  <c r="K31" i="6"/>
  <c r="E33" i="6"/>
  <c r="F33" i="6"/>
  <c r="G33" i="6"/>
  <c r="H33" i="6"/>
  <c r="I33" i="6"/>
  <c r="J33" i="6"/>
  <c r="K33" i="6"/>
  <c r="E34" i="6"/>
  <c r="F34" i="6"/>
  <c r="G34" i="6"/>
  <c r="H34" i="6"/>
  <c r="I34" i="6"/>
  <c r="J34" i="6"/>
  <c r="K34" i="6"/>
  <c r="E34" i="5"/>
  <c r="F34" i="5"/>
  <c r="G34" i="5"/>
  <c r="H34" i="5"/>
  <c r="I34" i="5"/>
  <c r="J34" i="5"/>
  <c r="K34" i="5"/>
  <c r="E31" i="5"/>
  <c r="F31" i="5"/>
  <c r="G31" i="5"/>
  <c r="H31" i="5"/>
  <c r="I31" i="5"/>
  <c r="J31" i="5"/>
  <c r="K31" i="5"/>
  <c r="E33" i="5"/>
  <c r="F33" i="5"/>
  <c r="G33" i="5"/>
  <c r="H33" i="5"/>
  <c r="I33" i="5"/>
  <c r="J33" i="5"/>
  <c r="K33" i="5"/>
  <c r="E34" i="4"/>
  <c r="F34" i="4"/>
  <c r="G34" i="4"/>
  <c r="H34" i="4"/>
  <c r="I34" i="4"/>
  <c r="J34" i="4"/>
  <c r="K34" i="4"/>
  <c r="E31" i="4"/>
  <c r="F31" i="4"/>
  <c r="G31" i="4"/>
  <c r="H31" i="4"/>
  <c r="I31" i="4"/>
  <c r="J31" i="4"/>
  <c r="K31" i="4"/>
  <c r="E33" i="4"/>
  <c r="F33" i="4"/>
  <c r="G33" i="4"/>
  <c r="H33" i="4"/>
  <c r="I33" i="4"/>
  <c r="J33" i="4"/>
  <c r="K33" i="4"/>
  <c r="E34" i="1"/>
  <c r="F34" i="1"/>
  <c r="G34" i="1"/>
  <c r="H34" i="1"/>
  <c r="I34" i="1"/>
  <c r="J34" i="1"/>
  <c r="K34" i="1"/>
  <c r="E33" i="1"/>
  <c r="F33" i="1"/>
  <c r="G33" i="1"/>
  <c r="H33" i="1"/>
  <c r="I33" i="1"/>
  <c r="J33" i="1"/>
  <c r="K33" i="1"/>
  <c r="E31" i="1"/>
  <c r="F31" i="1"/>
  <c r="G31" i="1"/>
  <c r="H31" i="1"/>
  <c r="I31" i="1"/>
  <c r="J31" i="1"/>
  <c r="K31" i="1"/>
  <c r="P34" i="9"/>
  <c r="O34" i="9"/>
  <c r="N34" i="9"/>
  <c r="M34" i="9"/>
  <c r="L34" i="9"/>
  <c r="P33" i="9"/>
  <c r="O33" i="9"/>
  <c r="N33" i="9"/>
  <c r="M33" i="9"/>
  <c r="L33" i="9"/>
  <c r="P31" i="9"/>
  <c r="O31" i="9"/>
  <c r="N31" i="9"/>
  <c r="M31" i="9"/>
  <c r="L31" i="9"/>
  <c r="C34" i="8"/>
  <c r="B34" i="8"/>
  <c r="C33" i="8"/>
  <c r="B33" i="8"/>
  <c r="O34" i="6"/>
  <c r="N34" i="6"/>
  <c r="M34" i="6"/>
  <c r="L34" i="6"/>
  <c r="O33" i="6"/>
  <c r="N33" i="6"/>
  <c r="M33" i="6"/>
  <c r="L33" i="6"/>
  <c r="O31" i="6"/>
  <c r="N31" i="6"/>
  <c r="M31" i="6"/>
  <c r="L31" i="6"/>
  <c r="Q34" i="5"/>
  <c r="P34" i="5"/>
  <c r="O34" i="5"/>
  <c r="N34" i="5"/>
  <c r="M34" i="5"/>
  <c r="L34" i="5"/>
  <c r="Q33" i="5"/>
  <c r="P33" i="5"/>
  <c r="O33" i="5"/>
  <c r="N33" i="5"/>
  <c r="M33" i="5"/>
  <c r="L33" i="5"/>
  <c r="Q31" i="5"/>
  <c r="P31" i="5"/>
  <c r="O31" i="5"/>
  <c r="N31" i="5"/>
  <c r="M31" i="5"/>
  <c r="L31" i="5"/>
  <c r="P34" i="4"/>
  <c r="O34" i="4"/>
  <c r="N34" i="4"/>
  <c r="M34" i="4"/>
  <c r="L34" i="4"/>
  <c r="P33" i="4"/>
  <c r="O33" i="4"/>
  <c r="N33" i="4"/>
  <c r="M33" i="4"/>
  <c r="L33" i="4"/>
  <c r="P31" i="4"/>
  <c r="O31" i="4"/>
  <c r="N31" i="4"/>
  <c r="M31" i="4"/>
  <c r="L31" i="4"/>
  <c r="S34" i="1"/>
  <c r="R34" i="1"/>
  <c r="Q34" i="1"/>
  <c r="P34" i="1"/>
  <c r="O34" i="1"/>
  <c r="N34" i="1"/>
  <c r="M34" i="1"/>
  <c r="L34" i="1"/>
  <c r="S33" i="1"/>
  <c r="R33" i="1"/>
  <c r="Q33" i="1"/>
  <c r="P33" i="1"/>
  <c r="O33" i="1"/>
  <c r="N33" i="1"/>
  <c r="M33" i="1"/>
  <c r="L33" i="1"/>
  <c r="S31" i="1"/>
  <c r="R31" i="1"/>
  <c r="Q31" i="1"/>
  <c r="P31" i="1"/>
  <c r="O31" i="1"/>
  <c r="N31" i="1"/>
  <c r="M31" i="1"/>
  <c r="L31" i="1"/>
  <c r="E36" i="6" l="1"/>
  <c r="F36" i="6"/>
  <c r="E2" i="4"/>
  <c r="D2" i="5"/>
  <c r="N36" i="5"/>
  <c r="N36" i="6"/>
  <c r="D2" i="9"/>
  <c r="E36" i="9" s="1"/>
  <c r="N2" i="9"/>
  <c r="O2" i="9" s="1"/>
  <c r="P2" i="9" s="1"/>
  <c r="Q2" i="9" s="1"/>
  <c r="R2" i="9" s="1"/>
  <c r="S2" i="9" s="1"/>
  <c r="T2" i="9" s="1"/>
  <c r="U2" i="9" s="1"/>
  <c r="V2" i="9" s="1"/>
  <c r="W36" i="9" s="1"/>
  <c r="D2" i="1"/>
  <c r="D36" i="1"/>
  <c r="S36" i="5"/>
  <c r="K36" i="7"/>
  <c r="G36" i="7"/>
  <c r="R36" i="6"/>
  <c r="T36" i="6"/>
  <c r="V36" i="6"/>
  <c r="P36" i="6"/>
  <c r="O36" i="5"/>
  <c r="T36" i="5"/>
  <c r="P36" i="5"/>
  <c r="M2" i="8"/>
  <c r="W36" i="8"/>
  <c r="M36" i="8"/>
  <c r="F36" i="7"/>
  <c r="J36" i="7"/>
  <c r="M36" i="7"/>
  <c r="M2" i="7"/>
  <c r="D36" i="7"/>
  <c r="H36" i="7"/>
  <c r="L36" i="7"/>
  <c r="E36" i="7"/>
  <c r="I36" i="7"/>
  <c r="J36" i="6"/>
  <c r="W36" i="6"/>
  <c r="W2" i="6"/>
  <c r="G36" i="6"/>
  <c r="K36" i="6"/>
  <c r="O36" i="6"/>
  <c r="S36" i="6"/>
  <c r="AG36" i="6"/>
  <c r="H36" i="6"/>
  <c r="I36" i="6"/>
  <c r="Q36" i="6"/>
  <c r="U36" i="6"/>
  <c r="W2" i="5"/>
  <c r="R36" i="5"/>
  <c r="Q36" i="5"/>
  <c r="Q36" i="4"/>
  <c r="U36" i="4"/>
  <c r="N36" i="4"/>
  <c r="P36" i="4"/>
  <c r="T36" i="4"/>
  <c r="AG36" i="4"/>
  <c r="W36" i="4"/>
  <c r="W2" i="4"/>
  <c r="R36" i="4"/>
  <c r="V36" i="4"/>
  <c r="O36" i="4"/>
  <c r="S36" i="4"/>
  <c r="F36" i="8"/>
  <c r="J36" i="8"/>
  <c r="G36" i="8"/>
  <c r="K36" i="8"/>
  <c r="D36" i="8"/>
  <c r="H36" i="8"/>
  <c r="L36" i="8"/>
  <c r="E36" i="8"/>
  <c r="I36" i="8"/>
  <c r="AG45" i="6"/>
  <c r="AG34" i="6"/>
  <c r="AG33" i="6"/>
  <c r="AG32" i="6"/>
  <c r="AG32" i="1"/>
  <c r="AG33" i="1"/>
  <c r="AG34" i="1"/>
  <c r="AG34" i="9"/>
  <c r="D45" i="8"/>
  <c r="D32" i="8"/>
  <c r="D33" i="8"/>
  <c r="D34" i="8"/>
  <c r="W34" i="7"/>
  <c r="U36" i="9" l="1"/>
  <c r="W2" i="9"/>
  <c r="X36" i="9" s="1"/>
  <c r="S36" i="9"/>
  <c r="P36" i="9"/>
  <c r="AG36" i="9"/>
  <c r="V36" i="9"/>
  <c r="Q36" i="9"/>
  <c r="F2" i="4"/>
  <c r="F36" i="4"/>
  <c r="E2" i="9"/>
  <c r="E2" i="5"/>
  <c r="E36" i="5"/>
  <c r="O36" i="9"/>
  <c r="R36" i="9"/>
  <c r="T36" i="9"/>
  <c r="E2" i="1"/>
  <c r="E36" i="1"/>
  <c r="X2" i="9"/>
  <c r="N36" i="8"/>
  <c r="N2" i="8"/>
  <c r="N36" i="7"/>
  <c r="N2" i="7"/>
  <c r="X36" i="6"/>
  <c r="X2" i="6"/>
  <c r="X2" i="5"/>
  <c r="X2" i="4"/>
  <c r="X36" i="4"/>
  <c r="E33" i="8"/>
  <c r="E32" i="8"/>
  <c r="E34" i="8"/>
  <c r="E45" i="8"/>
  <c r="F2" i="5" l="1"/>
  <c r="F36" i="5"/>
  <c r="F2" i="9"/>
  <c r="F36" i="9"/>
  <c r="G2" i="4"/>
  <c r="G36" i="4"/>
  <c r="F2" i="1"/>
  <c r="F36" i="1"/>
  <c r="Y2" i="9"/>
  <c r="Y36" i="9"/>
  <c r="O36" i="8"/>
  <c r="O2" i="8"/>
  <c r="O36" i="7"/>
  <c r="O2" i="7"/>
  <c r="Y36" i="6"/>
  <c r="Y2" i="6"/>
  <c r="Y2" i="5"/>
  <c r="Y36" i="4"/>
  <c r="Y2" i="4"/>
  <c r="F34" i="8"/>
  <c r="F45" i="8"/>
  <c r="F32" i="8"/>
  <c r="F33" i="8"/>
  <c r="G2" i="9" l="1"/>
  <c r="G36" i="9"/>
  <c r="H2" i="4"/>
  <c r="H36" i="4"/>
  <c r="G2" i="5"/>
  <c r="G36" i="5"/>
  <c r="Z36" i="9"/>
  <c r="Z2" i="9"/>
  <c r="P36" i="8"/>
  <c r="P2" i="8"/>
  <c r="P36" i="7"/>
  <c r="P2" i="7"/>
  <c r="Z36" i="6"/>
  <c r="Z2" i="6"/>
  <c r="Z2" i="5"/>
  <c r="Z36" i="4"/>
  <c r="Z2" i="4"/>
  <c r="G2" i="1"/>
  <c r="G36" i="1"/>
  <c r="G34" i="8"/>
  <c r="G45" i="8"/>
  <c r="G33" i="8"/>
  <c r="G32" i="8"/>
  <c r="AA2" i="5" l="1"/>
  <c r="Q36" i="7"/>
  <c r="Q2" i="7"/>
  <c r="I2" i="4"/>
  <c r="I36" i="4"/>
  <c r="AA36" i="4"/>
  <c r="AA2" i="4"/>
  <c r="AA36" i="6"/>
  <c r="AA2" i="6"/>
  <c r="Q36" i="8"/>
  <c r="Q2" i="8"/>
  <c r="H2" i="5"/>
  <c r="H36" i="5"/>
  <c r="H2" i="9"/>
  <c r="H36" i="9"/>
  <c r="AA36" i="9"/>
  <c r="AA2" i="9"/>
  <c r="H2" i="1"/>
  <c r="H36" i="1"/>
  <c r="H32" i="8"/>
  <c r="H34" i="8"/>
  <c r="H45" i="8"/>
  <c r="H33" i="8"/>
  <c r="AB36" i="9" l="1"/>
  <c r="AB2" i="9"/>
  <c r="R36" i="8"/>
  <c r="R2" i="8"/>
  <c r="R36" i="7"/>
  <c r="R2" i="7"/>
  <c r="AB36" i="6"/>
  <c r="AB2" i="6"/>
  <c r="AB2" i="5"/>
  <c r="AB36" i="4"/>
  <c r="AB2" i="4"/>
  <c r="I2" i="9"/>
  <c r="I36" i="9"/>
  <c r="I2" i="5"/>
  <c r="I36" i="5"/>
  <c r="J2" i="4"/>
  <c r="J36" i="4"/>
  <c r="I2" i="1"/>
  <c r="I36" i="1"/>
  <c r="I33" i="8"/>
  <c r="I32" i="8"/>
  <c r="I34" i="8"/>
  <c r="I45" i="8"/>
  <c r="S2" i="8" l="1"/>
  <c r="S36" i="8"/>
  <c r="S36" i="7"/>
  <c r="S2" i="7"/>
  <c r="AC36" i="4"/>
  <c r="AC2" i="4"/>
  <c r="AD36" i="4" s="1"/>
  <c r="AC36" i="6"/>
  <c r="AC2" i="6"/>
  <c r="AD36" i="6" s="1"/>
  <c r="AC2" i="5"/>
  <c r="AC36" i="9"/>
  <c r="AC2" i="9"/>
  <c r="AD36" i="9" s="1"/>
  <c r="J2" i="5"/>
  <c r="J36" i="5"/>
  <c r="K2" i="4"/>
  <c r="L36" i="4" s="1"/>
  <c r="K36" i="4"/>
  <c r="J2" i="9"/>
  <c r="J36" i="9"/>
  <c r="J2" i="1"/>
  <c r="J36" i="1"/>
  <c r="J33" i="8"/>
  <c r="J32" i="8"/>
  <c r="J34" i="8"/>
  <c r="J45" i="8"/>
  <c r="T36" i="8" l="1"/>
  <c r="T2" i="8"/>
  <c r="T36" i="7"/>
  <c r="T2" i="7"/>
  <c r="K2" i="9"/>
  <c r="L36" i="9" s="1"/>
  <c r="K36" i="9"/>
  <c r="K2" i="5"/>
  <c r="L36" i="5" s="1"/>
  <c r="K36" i="5"/>
  <c r="K2" i="1"/>
  <c r="K36" i="1"/>
  <c r="K32" i="8"/>
  <c r="K34" i="8"/>
  <c r="K45" i="8"/>
  <c r="K33" i="8"/>
  <c r="U36" i="8" l="1"/>
  <c r="U2" i="8"/>
  <c r="U36" i="7"/>
  <c r="U2" i="7"/>
  <c r="L2" i="1"/>
  <c r="L36" i="1"/>
  <c r="L32" i="8"/>
  <c r="L34" i="8"/>
  <c r="L45" i="8"/>
  <c r="L33" i="8"/>
  <c r="M2" i="1" l="1"/>
  <c r="M36" i="1"/>
  <c r="N2" i="1" l="1"/>
  <c r="N36" i="1"/>
  <c r="O2" i="1" l="1"/>
  <c r="O36" i="1"/>
  <c r="P2" i="1" l="1"/>
  <c r="P36" i="1"/>
  <c r="Q2" i="1" l="1"/>
  <c r="Q36" i="1"/>
  <c r="R2" i="1" l="1"/>
  <c r="R36" i="1"/>
  <c r="S2" i="1" l="1"/>
  <c r="S36" i="1"/>
  <c r="T2" i="1" l="1"/>
  <c r="T36" i="1"/>
  <c r="U2" i="1" l="1"/>
  <c r="U36" i="1"/>
  <c r="V2" i="1" l="1"/>
  <c r="V36" i="1"/>
  <c r="W36" i="1" l="1"/>
  <c r="AG36" i="1"/>
  <c r="W2" i="1"/>
  <c r="X36" i="1" l="1"/>
  <c r="X2" i="1"/>
  <c r="Y36" i="1" l="1"/>
  <c r="Y2" i="1"/>
  <c r="Z2" i="1" l="1"/>
  <c r="Z36" i="1"/>
  <c r="AA36" i="1" l="1"/>
  <c r="AA2" i="1"/>
  <c r="AB36" i="1" s="1"/>
  <c r="AD45" i="5" l="1"/>
  <c r="AD41" i="5"/>
  <c r="AD33" i="5"/>
  <c r="AD43" i="5"/>
  <c r="AD31" i="5"/>
  <c r="AD42" i="5"/>
  <c r="AD44" i="5"/>
  <c r="AD32" i="5"/>
  <c r="AD34" i="5"/>
  <c r="AG44" i="5" l="1"/>
  <c r="AG42" i="5"/>
  <c r="AG41" i="5"/>
  <c r="AG43" i="5"/>
  <c r="AG33" i="5"/>
  <c r="AG45" i="5"/>
  <c r="AG31" i="5"/>
  <c r="AG34" i="5"/>
  <c r="AG32" i="5"/>
</calcChain>
</file>

<file path=xl/comments1.xml><?xml version="1.0" encoding="utf-8"?>
<comments xmlns="http://schemas.openxmlformats.org/spreadsheetml/2006/main">
  <authors>
    <author>AC_VS</author>
  </authors>
  <commentList>
    <comment ref="A36" authorId="0" shapeId="0">
      <text>
        <r>
          <rPr>
            <b/>
            <sz val="10"/>
            <color indexed="81"/>
            <rFont val="Tahoma"/>
            <family val="2"/>
          </rPr>
          <t xml:space="preserve">Graphique:
</t>
        </r>
        <r>
          <rPr>
            <sz val="10"/>
            <color indexed="81"/>
            <rFont val="Tahoma"/>
            <family val="2"/>
          </rPr>
          <t>choisir le canton</t>
        </r>
      </text>
    </comment>
  </commentList>
</comments>
</file>

<file path=xl/comments2.xml><?xml version="1.0" encoding="utf-8"?>
<comments xmlns="http://schemas.openxmlformats.org/spreadsheetml/2006/main">
  <authors>
    <author>AC_VS</author>
  </authors>
  <commentList>
    <comment ref="A36" authorId="0" shapeId="0">
      <text>
        <r>
          <rPr>
            <b/>
            <sz val="10"/>
            <color indexed="81"/>
            <rFont val="Tahoma"/>
            <family val="2"/>
          </rPr>
          <t xml:space="preserve">Graphique:
</t>
        </r>
        <r>
          <rPr>
            <sz val="10"/>
            <color indexed="81"/>
            <rFont val="Tahoma"/>
            <family val="2"/>
          </rPr>
          <t>choisir le canton</t>
        </r>
      </text>
    </comment>
  </commentList>
</comments>
</file>

<file path=xl/comments3.xml><?xml version="1.0" encoding="utf-8"?>
<comments xmlns="http://schemas.openxmlformats.org/spreadsheetml/2006/main">
  <authors>
    <author>AC_VS</author>
  </authors>
  <commentList>
    <comment ref="A36" authorId="0" shapeId="0">
      <text>
        <r>
          <rPr>
            <b/>
            <sz val="10"/>
            <color indexed="81"/>
            <rFont val="Tahoma"/>
            <family val="2"/>
          </rPr>
          <t xml:space="preserve">Graphique:
</t>
        </r>
        <r>
          <rPr>
            <sz val="10"/>
            <color indexed="81"/>
            <rFont val="Tahoma"/>
            <family val="2"/>
          </rPr>
          <t>choisir le canton</t>
        </r>
      </text>
    </comment>
  </commentList>
</comments>
</file>

<file path=xl/comments4.xml><?xml version="1.0" encoding="utf-8"?>
<comments xmlns="http://schemas.openxmlformats.org/spreadsheetml/2006/main">
  <authors>
    <author>AC_VS</author>
  </authors>
  <commentList>
    <comment ref="A36" authorId="0" shapeId="0">
      <text>
        <r>
          <rPr>
            <b/>
            <sz val="10"/>
            <color indexed="81"/>
            <rFont val="Tahoma"/>
            <family val="2"/>
          </rPr>
          <t xml:space="preserve">Graphique:
</t>
        </r>
        <r>
          <rPr>
            <sz val="10"/>
            <color indexed="81"/>
            <rFont val="Tahoma"/>
            <family val="2"/>
          </rPr>
          <t>choisir le canton</t>
        </r>
      </text>
    </comment>
  </commentList>
</comments>
</file>

<file path=xl/comments5.xml><?xml version="1.0" encoding="utf-8"?>
<comments xmlns="http://schemas.openxmlformats.org/spreadsheetml/2006/main">
  <authors>
    <author>AC_VS</author>
  </authors>
  <commentList>
    <comment ref="A36" authorId="0" shapeId="0">
      <text>
        <r>
          <rPr>
            <b/>
            <sz val="10"/>
            <color indexed="81"/>
            <rFont val="Tahoma"/>
            <family val="2"/>
          </rPr>
          <t xml:space="preserve">Graphique:
</t>
        </r>
        <r>
          <rPr>
            <sz val="10"/>
            <color indexed="81"/>
            <rFont val="Tahoma"/>
            <family val="2"/>
          </rPr>
          <t>choisir le canton</t>
        </r>
      </text>
    </comment>
  </commentList>
</comments>
</file>

<file path=xl/comments6.xml><?xml version="1.0" encoding="utf-8"?>
<comments xmlns="http://schemas.openxmlformats.org/spreadsheetml/2006/main">
  <authors>
    <author>AC_VS</author>
  </authors>
  <commentList>
    <comment ref="A36" authorId="0" shapeId="0">
      <text>
        <r>
          <rPr>
            <b/>
            <sz val="10"/>
            <color indexed="81"/>
            <rFont val="Tahoma"/>
            <family val="2"/>
          </rPr>
          <t xml:space="preserve">Graphique:
</t>
        </r>
        <r>
          <rPr>
            <sz val="10"/>
            <color indexed="81"/>
            <rFont val="Tahoma"/>
            <family val="2"/>
          </rPr>
          <t>choisir le canton</t>
        </r>
      </text>
    </comment>
  </commentList>
</comments>
</file>

<file path=xl/comments7.xml><?xml version="1.0" encoding="utf-8"?>
<comments xmlns="http://schemas.openxmlformats.org/spreadsheetml/2006/main">
  <authors>
    <author>AC_VS</author>
  </authors>
  <commentList>
    <comment ref="A36" authorId="0" shapeId="0">
      <text>
        <r>
          <rPr>
            <b/>
            <sz val="10"/>
            <color indexed="81"/>
            <rFont val="Tahoma"/>
            <family val="2"/>
          </rPr>
          <t xml:space="preserve">Graphique:
</t>
        </r>
        <r>
          <rPr>
            <sz val="10"/>
            <color indexed="81"/>
            <rFont val="Tahoma"/>
            <family val="2"/>
          </rPr>
          <t>choisir le canton</t>
        </r>
      </text>
    </comment>
  </commentList>
</comments>
</file>

<file path=xl/sharedStrings.xml><?xml version="1.0" encoding="utf-8"?>
<sst xmlns="http://schemas.openxmlformats.org/spreadsheetml/2006/main" count="865" uniqueCount="160">
  <si>
    <t>Aargau</t>
  </si>
  <si>
    <t>---</t>
  </si>
  <si>
    <t>Appenzell A. Rh.</t>
  </si>
  <si>
    <t xml:space="preserve"> ---</t>
  </si>
  <si>
    <t>Appenzell I. Rh.</t>
  </si>
  <si>
    <t>Basel-Landschaft</t>
  </si>
  <si>
    <t>Basel-Stadt</t>
  </si>
  <si>
    <t>Bern</t>
  </si>
  <si>
    <t>Fribourg</t>
  </si>
  <si>
    <t>Genève</t>
  </si>
  <si>
    <t>Glarus</t>
  </si>
  <si>
    <t>Graubünden</t>
  </si>
  <si>
    <t>Jura</t>
  </si>
  <si>
    <t>Luzern</t>
  </si>
  <si>
    <t>Neuchâtel</t>
  </si>
  <si>
    <t>Nidwalden</t>
  </si>
  <si>
    <t>Obwalden</t>
  </si>
  <si>
    <t>Schaffhausen</t>
  </si>
  <si>
    <t>Schwyz</t>
  </si>
  <si>
    <t>Solothurn</t>
  </si>
  <si>
    <t>St. Gallen</t>
  </si>
  <si>
    <t>Thurgau</t>
  </si>
  <si>
    <t>Ticino</t>
  </si>
  <si>
    <t>Uri</t>
  </si>
  <si>
    <t>Valais</t>
  </si>
  <si>
    <t>Vaud</t>
  </si>
  <si>
    <t>Zug</t>
  </si>
  <si>
    <t>Zürich</t>
  </si>
  <si>
    <t xml:space="preserve"> </t>
  </si>
  <si>
    <t>Source : Info de la CACSFC</t>
  </si>
  <si>
    <t>Meilleure valeur</t>
  </si>
  <si>
    <t>Moins bonne valeur</t>
  </si>
  <si>
    <t>Canton/Indicateur</t>
  </si>
  <si>
    <t>DA</t>
  </si>
  <si>
    <t>Année</t>
  </si>
  <si>
    <t>Valeurs indicatives - Degré d'autofinancement</t>
  </si>
  <si>
    <t xml:space="preserve">         &gt; 100 %           idéal</t>
  </si>
  <si>
    <t>70 % -  100 %       bon à acceptable</t>
  </si>
  <si>
    <t xml:space="preserve">          &lt;   70 %     problématique</t>
  </si>
  <si>
    <t>Contrôle</t>
  </si>
  <si>
    <t>CA</t>
  </si>
  <si>
    <t>Valeurs indicatives - Capacité d'autofinancement</t>
  </si>
  <si>
    <t xml:space="preserve">         &gt;  20 %        bonne</t>
  </si>
  <si>
    <t>10 % -  20 %       moyenne</t>
  </si>
  <si>
    <t xml:space="preserve">          &lt;  10 %      faible</t>
  </si>
  <si>
    <t>QI</t>
  </si>
  <si>
    <t>Valeurs indicatives - Quotité des intérêts</t>
  </si>
  <si>
    <t xml:space="preserve">        &lt;  2 %                faible</t>
  </si>
  <si>
    <t>2 %  -  5 %       moyenne</t>
  </si>
  <si>
    <t>5 %  -  8 %           forte</t>
  </si>
  <si>
    <t xml:space="preserve">        &gt;  8 %            très forte</t>
  </si>
  <si>
    <t>QCF</t>
  </si>
  <si>
    <t>Valeurs indicatives - Quotité de la charge financière</t>
  </si>
  <si>
    <t xml:space="preserve">         &lt;  5 %             faible</t>
  </si>
  <si>
    <t>5 %  -  15 %       supportable</t>
  </si>
  <si>
    <t>15 %  -  25 %      élevée à très élevée</t>
  </si>
  <si>
    <t xml:space="preserve">          &gt;  25 %            à peine supportable</t>
  </si>
  <si>
    <t>EBR</t>
  </si>
  <si>
    <t>Valeurs indicatives - dette brute sur revenus</t>
  </si>
  <si>
    <t xml:space="preserve">          &lt;  50 %         très bon</t>
  </si>
  <si>
    <t>50 %  -  100 %         bon</t>
  </si>
  <si>
    <t>100 %  -  150 %       moyen</t>
  </si>
  <si>
    <t>150 %  -  200 %   mauvais</t>
  </si>
  <si>
    <t xml:space="preserve">            &gt;  200 %   critique</t>
  </si>
  <si>
    <t>Valeurs indicatives - quotité d'investissement</t>
  </si>
  <si>
    <t xml:space="preserve">           &lt;  10 %        peu importantes</t>
  </si>
  <si>
    <t>10 %  -  20 %       importance moyenne</t>
  </si>
  <si>
    <t>20 %  -  30 %      importantes</t>
  </si>
  <si>
    <t xml:space="preserve">          &gt;  30 %         très importantes</t>
  </si>
  <si>
    <t>EH</t>
  </si>
  <si>
    <t>Valeurs indicatives - dette nette par habitant</t>
  </si>
  <si>
    <t xml:space="preserve">          &lt;  1'000          faible</t>
  </si>
  <si>
    <t>1'000  -  3'000        moyen</t>
  </si>
  <si>
    <t>3'000  -  5'000        haut</t>
  </si>
  <si>
    <t xml:space="preserve">          &gt;  5'000       très haut</t>
  </si>
  <si>
    <t>Remarque :</t>
  </si>
  <si>
    <t>Nous n'avons pas repris les remarques individuelles des cantons liées aux indicateurs.</t>
  </si>
  <si>
    <t>Pour une analyse de détail, veuillez vous référer aux commentaires du journal Info.</t>
  </si>
  <si>
    <t xml:space="preserve"> --</t>
  </si>
  <si>
    <t>--</t>
  </si>
  <si>
    <t>Médiane/Median CH</t>
  </si>
  <si>
    <t>Moyenne/Mittelwert CH</t>
  </si>
  <si>
    <t>Moyenne/Mittelswert CH</t>
  </si>
  <si>
    <t>Canton/Année</t>
  </si>
  <si>
    <t>1992/21</t>
  </si>
  <si>
    <t>2001/21</t>
  </si>
  <si>
    <t>2002/21</t>
  </si>
  <si>
    <t>GRAPHIQUES POUR L'INFO NUMERO 37</t>
  </si>
  <si>
    <t xml:space="preserve">          &gt; 100% </t>
  </si>
  <si>
    <t xml:space="preserve">70% =&lt; 100%  </t>
  </si>
  <si>
    <t xml:space="preserve">          &lt; 70%  </t>
  </si>
  <si>
    <t>Total</t>
  </si>
  <si>
    <t xml:space="preserve">          &gt; 100% idéal</t>
  </si>
  <si>
    <t>70% =&lt; 100% bon à acceptable</t>
  </si>
  <si>
    <t xml:space="preserve">          &lt; 70%  problématique</t>
  </si>
  <si>
    <t xml:space="preserve">          &gt; 20% </t>
  </si>
  <si>
    <t xml:space="preserve">10% =&lt;  20% </t>
  </si>
  <si>
    <t xml:space="preserve">          &lt; 10% </t>
  </si>
  <si>
    <t xml:space="preserve">          &gt; 20% bonne</t>
  </si>
  <si>
    <t>10% =&lt;  20% moyenne</t>
  </si>
  <si>
    <t xml:space="preserve">          &lt; 10% faible</t>
  </si>
  <si>
    <t xml:space="preserve">        &lt; 2%  </t>
  </si>
  <si>
    <t xml:space="preserve">2%    &gt; 5% </t>
  </si>
  <si>
    <t xml:space="preserve">5%    &gt; 8% </t>
  </si>
  <si>
    <t xml:space="preserve">         &gt; 8% </t>
  </si>
  <si>
    <t xml:space="preserve">        &lt; 2%  faible</t>
  </si>
  <si>
    <t>2%    &gt; 5% moyenne</t>
  </si>
  <si>
    <t>5%    &gt; 8% forte</t>
  </si>
  <si>
    <t xml:space="preserve">         &gt; 8% très forte</t>
  </si>
  <si>
    <t xml:space="preserve">         &lt;  5%  </t>
  </si>
  <si>
    <t xml:space="preserve"> 5%   &gt; 15% </t>
  </si>
  <si>
    <t xml:space="preserve">15%   &gt; 25% </t>
  </si>
  <si>
    <t xml:space="preserve">         &gt; 25% </t>
  </si>
  <si>
    <t xml:space="preserve">         &lt;  5%  faible</t>
  </si>
  <si>
    <t xml:space="preserve"> 5%   &gt; 15% supportable</t>
  </si>
  <si>
    <t>15%   &gt; 25% élevée à très élevée</t>
  </si>
  <si>
    <t xml:space="preserve">         &gt; 25% à peine supportable</t>
  </si>
  <si>
    <t xml:space="preserve">         &lt;  50% </t>
  </si>
  <si>
    <t xml:space="preserve"> 50% &lt; 100% </t>
  </si>
  <si>
    <t xml:space="preserve">100%&lt; 150% </t>
  </si>
  <si>
    <t xml:space="preserve">150%&lt; 200% </t>
  </si>
  <si>
    <t xml:space="preserve">        &gt; 200% </t>
  </si>
  <si>
    <t xml:space="preserve">         &lt;  50% très bon </t>
  </si>
  <si>
    <t xml:space="preserve"> 50% &lt; 100% bon</t>
  </si>
  <si>
    <t>100%&lt; 150% moyen</t>
  </si>
  <si>
    <t>150%&lt; 200% mauvais</t>
  </si>
  <si>
    <t xml:space="preserve">        &gt; 200% critique</t>
  </si>
  <si>
    <t xml:space="preserve">        &gt; 30%  </t>
  </si>
  <si>
    <t xml:space="preserve">20% &lt; 30% </t>
  </si>
  <si>
    <t xml:space="preserve">10% &lt; 20% </t>
  </si>
  <si>
    <t xml:space="preserve">        &lt; 10% </t>
  </si>
  <si>
    <t xml:space="preserve">        &gt; 30% très importantes </t>
  </si>
  <si>
    <t>20% &lt; 30% importantes</t>
  </si>
  <si>
    <t>10% &lt; 20% importance moyenne</t>
  </si>
  <si>
    <t xml:space="preserve">        &lt; 10% peu importantes</t>
  </si>
  <si>
    <t xml:space="preserve">         &lt;  1000 </t>
  </si>
  <si>
    <t xml:space="preserve">1000  &gt;  3000 </t>
  </si>
  <si>
    <t xml:space="preserve">3000  &gt;  5000 </t>
  </si>
  <si>
    <t xml:space="preserve">         &gt;  5000 </t>
  </si>
  <si>
    <t xml:space="preserve">         &lt;  1000  faible</t>
  </si>
  <si>
    <t>1000  &gt;  3000 moyen</t>
  </si>
  <si>
    <t>3000  &gt;  5000 haut</t>
  </si>
  <si>
    <t xml:space="preserve">         &gt;  5000 très haut</t>
  </si>
  <si>
    <t>Bemerkung :</t>
  </si>
  <si>
    <t>Die einzelnen Bemerkungen der Kantone zu den Kennzahlen sind nicht berücksichtigt.</t>
  </si>
  <si>
    <t>Für eine detaillierte Analyse verweisen wir Sie auf die Kommtentare in der Zeitschrift "Info".</t>
  </si>
  <si>
    <t>Degré d'autofinancement</t>
  </si>
  <si>
    <t>Selbstfinanzierungsgrad</t>
  </si>
  <si>
    <t>Capacité d'autofinancement</t>
  </si>
  <si>
    <t>Selbstfinanzierungsanteil</t>
  </si>
  <si>
    <t>Quotité des intérêts</t>
  </si>
  <si>
    <t>Zinsbelastungsanteil</t>
  </si>
  <si>
    <t>Quotité de la charge financière</t>
  </si>
  <si>
    <t>Kapitaldienstanteil</t>
  </si>
  <si>
    <t>Endettement brut - revenus</t>
  </si>
  <si>
    <t>Bruttoverschuldungsanteil</t>
  </si>
  <si>
    <t>Quotité d'investissement</t>
  </si>
  <si>
    <t>Investitionsanteil</t>
  </si>
  <si>
    <t>Endettement par habitant</t>
  </si>
  <si>
    <t>Nettoschuld pro Einwohner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</si>
</sst>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8"/>
      <color indexed="9"/>
      <name val="Arial"/>
      <family val="2"/>
    </font>
    <font>
      <sz val="8"/>
      <color theme="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u/>
      <sz val="16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1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1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wrapText="1"/>
    </xf>
    <xf numFmtId="164" fontId="2" fillId="0" borderId="3" xfId="0" applyNumberFormat="1" applyFont="1" applyFill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164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164" fontId="2" fillId="2" borderId="0" xfId="0" applyNumberFormat="1" applyFont="1" applyFill="1" applyBorder="1"/>
    <xf numFmtId="0" fontId="3" fillId="0" borderId="0" xfId="0" applyFont="1"/>
    <xf numFmtId="0" fontId="1" fillId="0" borderId="0" xfId="0" applyFont="1"/>
    <xf numFmtId="3" fontId="2" fillId="0" borderId="3" xfId="0" applyNumberFormat="1" applyFont="1" applyFill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3" fontId="2" fillId="0" borderId="0" xfId="0" applyNumberFormat="1" applyFont="1" applyBorder="1"/>
    <xf numFmtId="3" fontId="2" fillId="0" borderId="0" xfId="0" applyNumberFormat="1" applyFont="1" applyFill="1" applyBorder="1" applyAlignment="1">
      <alignment horizontal="right" wrapText="1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wrapText="1"/>
    </xf>
    <xf numFmtId="164" fontId="2" fillId="3" borderId="3" xfId="0" applyNumberFormat="1" applyFont="1" applyFill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164" fontId="2" fillId="0" borderId="0" xfId="0" applyNumberFormat="1" applyFont="1"/>
    <xf numFmtId="3" fontId="2" fillId="3" borderId="3" xfId="0" applyNumberFormat="1" applyFont="1" applyFill="1" applyBorder="1" applyAlignment="1">
      <alignment horizontal="right" wrapText="1"/>
    </xf>
    <xf numFmtId="0" fontId="5" fillId="0" borderId="0" xfId="0" applyFont="1"/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1" fontId="2" fillId="0" borderId="0" xfId="0" applyNumberFormat="1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wrapText="1"/>
    </xf>
    <xf numFmtId="0" fontId="6" fillId="4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65" fontId="9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/>
    <xf numFmtId="165" fontId="10" fillId="0" borderId="0" xfId="0" applyNumberFormat="1" applyFont="1" applyFill="1" applyAlignment="1">
      <alignment vertical="center"/>
    </xf>
    <xf numFmtId="3" fontId="10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/>
    </xf>
    <xf numFmtId="165" fontId="2" fillId="0" borderId="0" xfId="0" applyNumberFormat="1" applyFont="1" applyFill="1" applyAlignment="1">
      <alignment vertical="center"/>
    </xf>
    <xf numFmtId="0" fontId="2" fillId="0" borderId="0" xfId="0" applyFont="1" applyFill="1"/>
    <xf numFmtId="0" fontId="2" fillId="0" borderId="0" xfId="0" quotePrefix="1" applyFont="1" applyFill="1"/>
    <xf numFmtId="1" fontId="2" fillId="0" borderId="0" xfId="0" applyNumberFormat="1" applyFont="1" applyFill="1"/>
    <xf numFmtId="3" fontId="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 applyFill="1"/>
    <xf numFmtId="0" fontId="12" fillId="0" borderId="0" xfId="0" applyFont="1" applyFill="1"/>
    <xf numFmtId="0" fontId="0" fillId="0" borderId="0" xfId="0" applyFill="1"/>
    <xf numFmtId="1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164" fontId="0" fillId="0" borderId="0" xfId="0" applyNumberFormat="1"/>
    <xf numFmtId="165" fontId="2" fillId="0" borderId="0" xfId="0" applyNumberFormat="1" applyFont="1"/>
    <xf numFmtId="0" fontId="12" fillId="0" borderId="0" xfId="1"/>
    <xf numFmtId="0" fontId="12" fillId="0" borderId="0" xfId="1" applyFill="1"/>
    <xf numFmtId="0" fontId="0" fillId="0" borderId="3" xfId="0" applyBorder="1"/>
    <xf numFmtId="0" fontId="12" fillId="0" borderId="3" xfId="0" applyFont="1" applyBorder="1"/>
  </cellXfs>
  <cellStyles count="2">
    <cellStyle name="Standard" xfId="0" builtinId="0"/>
    <cellStyle name="Standard 2" xfId="1"/>
  </cellStyles>
  <dxfs count="47"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ont>
        <color auto="1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ont>
        <color auto="1"/>
      </font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  <dxf>
      <font>
        <color auto="1"/>
      </font>
    </dxf>
    <dxf>
      <fill>
        <patternFill>
          <bgColor indexed="45"/>
        </patternFill>
      </fill>
    </dxf>
  </dxfs>
  <tableStyles count="0" defaultTableStyle="TableStyleMedium2" defaultPivotStyle="PivotStyleLight16"/>
  <colors>
    <mruColors>
      <color rgb="FF00008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276337583978589E-2"/>
          <c:y val="0.16630726547589264"/>
          <c:w val="0.93256616394290481"/>
          <c:h val="0.66522906190357056"/>
        </c:manualLayout>
      </c:layout>
      <c:lineChart>
        <c:grouping val="standard"/>
        <c:varyColors val="0"/>
        <c:ser>
          <c:idx val="1"/>
          <c:order val="0"/>
          <c:tx>
            <c:strRef>
              <c:f>'1'!$A$32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'1'!$K$32:$AF$32</c:f>
              <c:numCache>
                <c:formatCode>0.0</c:formatCode>
                <c:ptCount val="22"/>
                <c:pt idx="0">
                  <c:v>125.4</c:v>
                </c:pt>
                <c:pt idx="1">
                  <c:v>115.55</c:v>
                </c:pt>
                <c:pt idx="2">
                  <c:v>146</c:v>
                </c:pt>
                <c:pt idx="3">
                  <c:v>111.85</c:v>
                </c:pt>
                <c:pt idx="4">
                  <c:v>126.9</c:v>
                </c:pt>
                <c:pt idx="5">
                  <c:v>124.25</c:v>
                </c:pt>
                <c:pt idx="6">
                  <c:v>126.9</c:v>
                </c:pt>
                <c:pt idx="7">
                  <c:v>135.85</c:v>
                </c:pt>
                <c:pt idx="8">
                  <c:v>128.185</c:v>
                </c:pt>
                <c:pt idx="9">
                  <c:v>123.49</c:v>
                </c:pt>
                <c:pt idx="10">
                  <c:v>107.55</c:v>
                </c:pt>
                <c:pt idx="11">
                  <c:v>107.75</c:v>
                </c:pt>
                <c:pt idx="12">
                  <c:v>81.375</c:v>
                </c:pt>
                <c:pt idx="13">
                  <c:v>90.384999999999991</c:v>
                </c:pt>
                <c:pt idx="14">
                  <c:v>104.25</c:v>
                </c:pt>
                <c:pt idx="15">
                  <c:v>115.5</c:v>
                </c:pt>
                <c:pt idx="16">
                  <c:v>97.18</c:v>
                </c:pt>
                <c:pt idx="17">
                  <c:v>109.75</c:v>
                </c:pt>
                <c:pt idx="18">
                  <c:v>108.3</c:v>
                </c:pt>
                <c:pt idx="19">
                  <c:v>106.48</c:v>
                </c:pt>
                <c:pt idx="20">
                  <c:v>88.75</c:v>
                </c:pt>
                <c:pt idx="21">
                  <c:v>125.655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8-460F-895C-ADE8E70C1375}"/>
            </c:ext>
          </c:extLst>
        </c:ser>
        <c:ser>
          <c:idx val="0"/>
          <c:order val="1"/>
          <c:tx>
            <c:strRef>
              <c:f>'1'!$A$34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tailEnd type="none"/>
            </a:ln>
          </c:spPr>
          <c:marker>
            <c:symbol val="triangle"/>
            <c:size val="10"/>
            <c:spPr>
              <a:solidFill>
                <a:srgbClr val="00FF00"/>
              </a:solidFill>
              <a:ln w="25400">
                <a:solidFill>
                  <a:srgbClr val="00FF00"/>
                </a:solidFill>
              </a:ln>
            </c:spPr>
          </c:marker>
          <c:dPt>
            <c:idx val="14"/>
            <c:marker>
              <c:spPr>
                <a:solidFill>
                  <a:srgbClr val="00FF00"/>
                </a:solidFill>
                <a:ln cap="rnd">
                  <a:solidFill>
                    <a:srgbClr val="00FF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D227-4269-8978-74542B99747E}"/>
              </c:ext>
            </c:extLst>
          </c:dPt>
          <c:cat>
            <c:numRef>
              <c:f>'1'!$K$2:$AF$2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'1'!$K$34:$AF$34</c:f>
              <c:numCache>
                <c:formatCode>0.0</c:formatCode>
                <c:ptCount val="22"/>
                <c:pt idx="0">
                  <c:v>133.52000000000001</c:v>
                </c:pt>
                <c:pt idx="1">
                  <c:v>121.94615384615382</c:v>
                </c:pt>
                <c:pt idx="2">
                  <c:v>148.91538461538465</c:v>
                </c:pt>
                <c:pt idx="3">
                  <c:v>116.06153846153848</c:v>
                </c:pt>
                <c:pt idx="4">
                  <c:v>128.86467592248832</c:v>
                </c:pt>
                <c:pt idx="5">
                  <c:v>125.82141026902241</c:v>
                </c:pt>
                <c:pt idx="6">
                  <c:v>149.26442022925255</c:v>
                </c:pt>
                <c:pt idx="7">
                  <c:v>165.8897534000462</c:v>
                </c:pt>
                <c:pt idx="8">
                  <c:v>147.20468059761515</c:v>
                </c:pt>
                <c:pt idx="9">
                  <c:v>129.81846153846152</c:v>
                </c:pt>
                <c:pt idx="10">
                  <c:v>130.61423076923077</c:v>
                </c:pt>
                <c:pt idx="11">
                  <c:v>117.14153846153847</c:v>
                </c:pt>
                <c:pt idx="12">
                  <c:v>98.61615384615385</c:v>
                </c:pt>
                <c:pt idx="13">
                  <c:v>96.915687800881329</c:v>
                </c:pt>
                <c:pt idx="14">
                  <c:v>126.39451153801934</c:v>
                </c:pt>
                <c:pt idx="15">
                  <c:v>132.60101398601404</c:v>
                </c:pt>
                <c:pt idx="16">
                  <c:v>115.65160839160836</c:v>
                </c:pt>
                <c:pt idx="17">
                  <c:v>116.71908325492093</c:v>
                </c:pt>
                <c:pt idx="18">
                  <c:v>118.86060608557723</c:v>
                </c:pt>
                <c:pt idx="19">
                  <c:v>126.79756807831058</c:v>
                </c:pt>
                <c:pt idx="20">
                  <c:v>104.92074119798181</c:v>
                </c:pt>
                <c:pt idx="21">
                  <c:v>117.08219418643156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7-4269-8978-74542B99747E}"/>
            </c:ext>
          </c:extLst>
        </c:ser>
        <c:ser>
          <c:idx val="2"/>
          <c:order val="2"/>
          <c:tx>
            <c:strRef>
              <c:f>'1'!$A$36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>
              <a:solidFill>
                <a:srgbClr val="000080"/>
              </a:solidFill>
            </a:ln>
          </c:spPr>
          <c:marker>
            <c:symbol val="diamond"/>
            <c:size val="10"/>
            <c:spPr>
              <a:solidFill>
                <a:srgbClr val="000080"/>
              </a:solidFill>
              <a:ln w="25400">
                <a:solidFill>
                  <a:srgbClr val="000080"/>
                </a:solidFill>
              </a:ln>
            </c:spPr>
          </c:marker>
          <c:cat>
            <c:numRef>
              <c:f>'1'!$K$2:$AF$2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'1'!$K$36:$AF$36</c:f>
              <c:numCache>
                <c:formatCode>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FB73-4B89-94DE-9D37C8F09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3136"/>
        <c:axId val="101750272"/>
        <c:extLst/>
      </c:lineChart>
      <c:catAx>
        <c:axId val="1017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75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50272"/>
        <c:scaling>
          <c:orientation val="minMax"/>
          <c:max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723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207248168643417"/>
          <c:y val="0.92656905050854454"/>
          <c:w val="0.59413388782320697"/>
          <c:h val="5.53645321640583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56029636851558E-2"/>
          <c:y val="8.0796603413003959E-2"/>
          <c:w val="0.94170847260852253"/>
          <c:h val="0.7484727013651018"/>
        </c:manualLayout>
      </c:layout>
      <c:lineChart>
        <c:grouping val="standard"/>
        <c:varyColors val="0"/>
        <c:ser>
          <c:idx val="1"/>
          <c:order val="0"/>
          <c:tx>
            <c:strRef>
              <c:f>'4'!$A$32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'4'!$K$2:$AF$2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'4'!$K$32:$AF$32</c:f>
              <c:numCache>
                <c:formatCode>0.0</c:formatCode>
                <c:ptCount val="22"/>
                <c:pt idx="0">
                  <c:v>9.0500000000000007</c:v>
                </c:pt>
                <c:pt idx="1">
                  <c:v>9.1</c:v>
                </c:pt>
                <c:pt idx="2">
                  <c:v>8.15</c:v>
                </c:pt>
                <c:pt idx="3">
                  <c:v>7.4</c:v>
                </c:pt>
                <c:pt idx="4">
                  <c:v>7.3</c:v>
                </c:pt>
                <c:pt idx="5">
                  <c:v>7.27</c:v>
                </c:pt>
                <c:pt idx="6">
                  <c:v>6.1</c:v>
                </c:pt>
                <c:pt idx="7">
                  <c:v>6.4</c:v>
                </c:pt>
                <c:pt idx="8">
                  <c:v>5.8</c:v>
                </c:pt>
                <c:pt idx="9">
                  <c:v>6</c:v>
                </c:pt>
                <c:pt idx="10">
                  <c:v>5.73</c:v>
                </c:pt>
                <c:pt idx="11">
                  <c:v>5.8</c:v>
                </c:pt>
                <c:pt idx="12">
                  <c:v>5.8</c:v>
                </c:pt>
                <c:pt idx="13">
                  <c:v>6</c:v>
                </c:pt>
                <c:pt idx="14">
                  <c:v>5.7650000000000006</c:v>
                </c:pt>
                <c:pt idx="15">
                  <c:v>5.4</c:v>
                </c:pt>
                <c:pt idx="16">
                  <c:v>5.52</c:v>
                </c:pt>
                <c:pt idx="17">
                  <c:v>5.6</c:v>
                </c:pt>
                <c:pt idx="18">
                  <c:v>5.5350000000000001</c:v>
                </c:pt>
                <c:pt idx="19">
                  <c:v>5.8</c:v>
                </c:pt>
                <c:pt idx="20">
                  <c:v>5.85</c:v>
                </c:pt>
                <c:pt idx="2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C-41EC-99FB-52D6C36C63D2}"/>
            </c:ext>
          </c:extLst>
        </c:ser>
        <c:ser>
          <c:idx val="2"/>
          <c:order val="1"/>
          <c:tx>
            <c:strRef>
              <c:f>'4'!$A$34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'4'!$K$2:$AF$2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'4'!$K$34:$AF$34</c:f>
              <c:numCache>
                <c:formatCode>0.0</c:formatCode>
                <c:ptCount val="22"/>
                <c:pt idx="0">
                  <c:v>9.963636363636363</c:v>
                </c:pt>
                <c:pt idx="1">
                  <c:v>9.5875000000000004</c:v>
                </c:pt>
                <c:pt idx="2">
                  <c:v>9.1208333333333318</c:v>
                </c:pt>
                <c:pt idx="3">
                  <c:v>8.4577823766980895</c:v>
                </c:pt>
                <c:pt idx="4">
                  <c:v>8.3448596920183444</c:v>
                </c:pt>
                <c:pt idx="5">
                  <c:v>8.0613758027289837</c:v>
                </c:pt>
                <c:pt idx="6">
                  <c:v>8.038575525385113</c:v>
                </c:pt>
                <c:pt idx="7">
                  <c:v>6.706221572304174</c:v>
                </c:pt>
                <c:pt idx="8">
                  <c:v>6.2772132409120456</c:v>
                </c:pt>
                <c:pt idx="9">
                  <c:v>5.8826086956521744</c:v>
                </c:pt>
                <c:pt idx="10">
                  <c:v>6.030643788431183</c:v>
                </c:pt>
                <c:pt idx="11">
                  <c:v>5.9828177014746586</c:v>
                </c:pt>
                <c:pt idx="12">
                  <c:v>5.9826709907320597</c:v>
                </c:pt>
                <c:pt idx="13">
                  <c:v>5.9935312891721573</c:v>
                </c:pt>
                <c:pt idx="14">
                  <c:v>5.7045833333333347</c:v>
                </c:pt>
                <c:pt idx="15">
                  <c:v>5.4083555555555556</c:v>
                </c:pt>
                <c:pt idx="16">
                  <c:v>5.6915111111111107</c:v>
                </c:pt>
                <c:pt idx="17">
                  <c:v>6.2351122599996707</c:v>
                </c:pt>
                <c:pt idx="18">
                  <c:v>6.326436550021886</c:v>
                </c:pt>
                <c:pt idx="19">
                  <c:v>6.3345889406695646</c:v>
                </c:pt>
                <c:pt idx="20">
                  <c:v>6.5121795085138343</c:v>
                </c:pt>
                <c:pt idx="21">
                  <c:v>6.4942447501556488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C-41EC-99FB-52D6C36C63D2}"/>
            </c:ext>
          </c:extLst>
        </c:ser>
        <c:ser>
          <c:idx val="0"/>
          <c:order val="2"/>
          <c:tx>
            <c:strRef>
              <c:f>'4'!$A$36</c:f>
              <c:strCache>
                <c:ptCount val="1"/>
              </c:strCache>
              <c:extLst xmlns:c15="http://schemas.microsoft.com/office/drawing/2012/chart"/>
            </c:strRef>
          </c:tx>
          <c:spPr>
            <a:ln>
              <a:solidFill>
                <a:srgbClr val="000080"/>
              </a:solidFill>
            </a:ln>
          </c:spPr>
          <c:marker>
            <c:symbol val="diamond"/>
            <c:size val="10"/>
            <c:spPr>
              <a:solidFill>
                <a:srgbClr val="000080"/>
              </a:solidFill>
            </c:spPr>
          </c:marker>
          <c:cat>
            <c:numRef>
              <c:f>'4'!$K$2:$AF$2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'4'!$K$36:$AF$36</c:f>
              <c:numCache>
                <c:formatCode>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D6CC-41EC-99FB-52D6C36C6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30400"/>
        <c:axId val="105032320"/>
        <c:extLst/>
      </c:lineChart>
      <c:catAx>
        <c:axId val="1050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0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32320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03040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73565522345099"/>
          <c:y val="0.92461297443720381"/>
          <c:w val="0.34469646510457697"/>
          <c:h val="4.6164094650205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156029636851558E-2"/>
          <c:y val="0.11625979788240758"/>
          <c:w val="0.94170847260852253"/>
          <c:h val="0.71300931133608303"/>
        </c:manualLayout>
      </c:layout>
      <c:lineChart>
        <c:grouping val="standard"/>
        <c:varyColors val="0"/>
        <c:ser>
          <c:idx val="1"/>
          <c:order val="0"/>
          <c:tx>
            <c:strRef>
              <c:f>'4'!$A$32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'4'!$K$2:$AF$2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'4'!$K$32:$AF$32</c:f>
              <c:numCache>
                <c:formatCode>0.0</c:formatCode>
                <c:ptCount val="22"/>
                <c:pt idx="0">
                  <c:v>9.0500000000000007</c:v>
                </c:pt>
                <c:pt idx="1">
                  <c:v>9.1</c:v>
                </c:pt>
                <c:pt idx="2">
                  <c:v>8.15</c:v>
                </c:pt>
                <c:pt idx="3">
                  <c:v>7.4</c:v>
                </c:pt>
                <c:pt idx="4">
                  <c:v>7.3</c:v>
                </c:pt>
                <c:pt idx="5">
                  <c:v>7.27</c:v>
                </c:pt>
                <c:pt idx="6">
                  <c:v>6.1</c:v>
                </c:pt>
                <c:pt idx="7">
                  <c:v>6.4</c:v>
                </c:pt>
                <c:pt idx="8">
                  <c:v>5.8</c:v>
                </c:pt>
                <c:pt idx="9">
                  <c:v>6</c:v>
                </c:pt>
                <c:pt idx="10">
                  <c:v>5.73</c:v>
                </c:pt>
                <c:pt idx="11">
                  <c:v>5.8</c:v>
                </c:pt>
                <c:pt idx="12">
                  <c:v>5.8</c:v>
                </c:pt>
                <c:pt idx="13">
                  <c:v>6</c:v>
                </c:pt>
                <c:pt idx="14">
                  <c:v>5.7650000000000006</c:v>
                </c:pt>
                <c:pt idx="15">
                  <c:v>5.4</c:v>
                </c:pt>
                <c:pt idx="16">
                  <c:v>5.52</c:v>
                </c:pt>
                <c:pt idx="17">
                  <c:v>5.6</c:v>
                </c:pt>
                <c:pt idx="18">
                  <c:v>5.5350000000000001</c:v>
                </c:pt>
                <c:pt idx="19">
                  <c:v>5.8</c:v>
                </c:pt>
                <c:pt idx="20">
                  <c:v>5.85</c:v>
                </c:pt>
                <c:pt idx="21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3-49DD-BF7C-969F916FBEAC}"/>
            </c:ext>
          </c:extLst>
        </c:ser>
        <c:ser>
          <c:idx val="2"/>
          <c:order val="1"/>
          <c:tx>
            <c:strRef>
              <c:f>'4'!$A$34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'4'!$K$2:$AF$2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'4'!$K$34:$AF$34</c:f>
              <c:numCache>
                <c:formatCode>0.0</c:formatCode>
                <c:ptCount val="22"/>
                <c:pt idx="0">
                  <c:v>9.963636363636363</c:v>
                </c:pt>
                <c:pt idx="1">
                  <c:v>9.5875000000000004</c:v>
                </c:pt>
                <c:pt idx="2">
                  <c:v>9.1208333333333318</c:v>
                </c:pt>
                <c:pt idx="3">
                  <c:v>8.4577823766980895</c:v>
                </c:pt>
                <c:pt idx="4">
                  <c:v>8.3448596920183444</c:v>
                </c:pt>
                <c:pt idx="5">
                  <c:v>8.0613758027289837</c:v>
                </c:pt>
                <c:pt idx="6">
                  <c:v>8.038575525385113</c:v>
                </c:pt>
                <c:pt idx="7">
                  <c:v>6.706221572304174</c:v>
                </c:pt>
                <c:pt idx="8">
                  <c:v>6.2772132409120456</c:v>
                </c:pt>
                <c:pt idx="9">
                  <c:v>5.8826086956521744</c:v>
                </c:pt>
                <c:pt idx="10">
                  <c:v>6.030643788431183</c:v>
                </c:pt>
                <c:pt idx="11">
                  <c:v>5.9828177014746586</c:v>
                </c:pt>
                <c:pt idx="12">
                  <c:v>5.9826709907320597</c:v>
                </c:pt>
                <c:pt idx="13">
                  <c:v>5.9935312891721573</c:v>
                </c:pt>
                <c:pt idx="14">
                  <c:v>5.7045833333333347</c:v>
                </c:pt>
                <c:pt idx="15">
                  <c:v>5.4083555555555556</c:v>
                </c:pt>
                <c:pt idx="16">
                  <c:v>5.6915111111111107</c:v>
                </c:pt>
                <c:pt idx="17">
                  <c:v>6.2351122599996707</c:v>
                </c:pt>
                <c:pt idx="18">
                  <c:v>6.326436550021886</c:v>
                </c:pt>
                <c:pt idx="19">
                  <c:v>6.3345889406695646</c:v>
                </c:pt>
                <c:pt idx="20">
                  <c:v>6.5121795085138343</c:v>
                </c:pt>
                <c:pt idx="21">
                  <c:v>6.4942447501556488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3-49DD-BF7C-969F916FB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30400"/>
        <c:axId val="105032320"/>
        <c:extLst/>
      </c:lineChart>
      <c:catAx>
        <c:axId val="1050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0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32320"/>
        <c:scaling>
          <c:orientation val="minMax"/>
          <c:max val="1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030400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966313742668192"/>
          <c:y val="0.92461297443720381"/>
          <c:w val="0.54912880123363139"/>
          <c:h val="4.6164094650205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452879887340281E-2"/>
          <c:y val="5.6697819314641747E-2"/>
          <c:w val="0.8440295306064477"/>
          <c:h val="0.837384515025282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'4'!$K$121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5%  </c:v>
              </c:pt>
              <c:pt idx="1">
                <c:v> 5%   &gt; 15% </c:v>
              </c:pt>
              <c:pt idx="2">
                <c:v>15%   &gt; 25% </c:v>
              </c:pt>
              <c:pt idx="3">
                <c:v>         &gt; 25% </c:v>
              </c:pt>
            </c:strLit>
          </c:cat>
          <c:val>
            <c:numRef>
              <c:f>'4'!$K$123:$K$126</c:f>
              <c:numCache>
                <c:formatCode>General</c:formatCode>
                <c:ptCount val="4"/>
                <c:pt idx="0">
                  <c:v>8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B-4C1B-AAB3-CEDA46F24713}"/>
            </c:ext>
          </c:extLst>
        </c:ser>
        <c:ser>
          <c:idx val="1"/>
          <c:order val="1"/>
          <c:tx>
            <c:strRef>
              <c:f>'4'!$L$121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5%  </c:v>
              </c:pt>
              <c:pt idx="1">
                <c:v> 5%   &gt; 15% </c:v>
              </c:pt>
              <c:pt idx="2">
                <c:v>15%   &gt; 25% </c:v>
              </c:pt>
              <c:pt idx="3">
                <c:v>         &gt; 25% </c:v>
              </c:pt>
            </c:strLit>
          </c:cat>
          <c:val>
            <c:numRef>
              <c:f>'4'!$L$123:$L$126</c:f>
              <c:numCache>
                <c:formatCode>General</c:formatCode>
                <c:ptCount val="4"/>
                <c:pt idx="0">
                  <c:v>10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B-4C1B-AAB3-CEDA46F24713}"/>
            </c:ext>
          </c:extLst>
        </c:ser>
        <c:ser>
          <c:idx val="2"/>
          <c:order val="2"/>
          <c:tx>
            <c:strRef>
              <c:f>'4'!$M$121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5%  </c:v>
              </c:pt>
              <c:pt idx="1">
                <c:v> 5%   &gt; 15% </c:v>
              </c:pt>
              <c:pt idx="2">
                <c:v>15%   &gt; 25% </c:v>
              </c:pt>
              <c:pt idx="3">
                <c:v>         &gt; 25% </c:v>
              </c:pt>
            </c:strLit>
          </c:cat>
          <c:val>
            <c:numRef>
              <c:f>'4'!$M$123:$M$126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B-4C1B-AAB3-CEDA46F24713}"/>
            </c:ext>
          </c:extLst>
        </c:ser>
        <c:ser>
          <c:idx val="3"/>
          <c:order val="3"/>
          <c:tx>
            <c:strRef>
              <c:f>'4'!$N$121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5%  </c:v>
              </c:pt>
              <c:pt idx="1">
                <c:v> 5%   &gt; 15% </c:v>
              </c:pt>
              <c:pt idx="2">
                <c:v>15%   &gt; 25% </c:v>
              </c:pt>
              <c:pt idx="3">
                <c:v>         &gt; 25% </c:v>
              </c:pt>
            </c:strLit>
          </c:cat>
          <c:val>
            <c:numRef>
              <c:f>'4'!$N$123:$N$126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3B-4C1B-AAB3-CEDA46F24713}"/>
            </c:ext>
          </c:extLst>
        </c:ser>
        <c:ser>
          <c:idx val="4"/>
          <c:order val="4"/>
          <c:tx>
            <c:strRef>
              <c:f>'4'!$O$121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5%  </c:v>
              </c:pt>
              <c:pt idx="1">
                <c:v> 5%   &gt; 15% </c:v>
              </c:pt>
              <c:pt idx="2">
                <c:v>15%   &gt; 25% </c:v>
              </c:pt>
              <c:pt idx="3">
                <c:v>         &gt; 25% </c:v>
              </c:pt>
            </c:strLit>
          </c:cat>
          <c:val>
            <c:numRef>
              <c:f>'4'!$O$123:$O$126</c:f>
              <c:numCache>
                <c:formatCode>General</c:formatCode>
                <c:ptCount val="4"/>
                <c:pt idx="0">
                  <c:v>8</c:v>
                </c:pt>
                <c:pt idx="1">
                  <c:v>17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3B-4C1B-AAB3-CEDA46F24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945984"/>
        <c:axId val="113947776"/>
      </c:barChart>
      <c:catAx>
        <c:axId val="1139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94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947776"/>
        <c:scaling>
          <c:orientation val="minMax"/>
          <c:max val="2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Nombre de cantons
Anzahl Kantonen</a:t>
                </a:r>
              </a:p>
            </c:rich>
          </c:tx>
          <c:layout>
            <c:manualLayout>
              <c:xMode val="edge"/>
              <c:yMode val="edge"/>
              <c:x val="1.6934066611956181E-2"/>
              <c:y val="0.345794944820708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945984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495769028871389"/>
          <c:y val="0.37009404905135246"/>
          <c:w val="5.6130743657042868E-2"/>
          <c:h val="0.216822776211903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13009985123109E-2"/>
          <c:y val="0.17294918946307414"/>
          <c:w val="0.93569784408249557"/>
          <c:h val="0.65632000103935828"/>
        </c:manualLayout>
      </c:layout>
      <c:lineChart>
        <c:grouping val="standard"/>
        <c:varyColors val="0"/>
        <c:ser>
          <c:idx val="1"/>
          <c:order val="0"/>
          <c:tx>
            <c:strRef>
              <c:f>'5'!$A$32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'5'!$B$2:$V$2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'5'!$B$32:$V$32</c:f>
              <c:numCache>
                <c:formatCode>0.0</c:formatCode>
                <c:ptCount val="21"/>
                <c:pt idx="0">
                  <c:v>126.8</c:v>
                </c:pt>
                <c:pt idx="1">
                  <c:v>129.19999999999999</c:v>
                </c:pt>
                <c:pt idx="2">
                  <c:v>121.44999999999999</c:v>
                </c:pt>
                <c:pt idx="3">
                  <c:v>126.25</c:v>
                </c:pt>
                <c:pt idx="4">
                  <c:v>130</c:v>
                </c:pt>
                <c:pt idx="5">
                  <c:v>108.3</c:v>
                </c:pt>
                <c:pt idx="6">
                  <c:v>94.96</c:v>
                </c:pt>
                <c:pt idx="7">
                  <c:v>90.2</c:v>
                </c:pt>
                <c:pt idx="8">
                  <c:v>88.22</c:v>
                </c:pt>
                <c:pt idx="9">
                  <c:v>88.5</c:v>
                </c:pt>
                <c:pt idx="10">
                  <c:v>89.9</c:v>
                </c:pt>
                <c:pt idx="11">
                  <c:v>89.11</c:v>
                </c:pt>
                <c:pt idx="12">
                  <c:v>90.35</c:v>
                </c:pt>
                <c:pt idx="13">
                  <c:v>78.06</c:v>
                </c:pt>
                <c:pt idx="14">
                  <c:v>69.599999999999994</c:v>
                </c:pt>
                <c:pt idx="15">
                  <c:v>79.2</c:v>
                </c:pt>
                <c:pt idx="16">
                  <c:v>82.9</c:v>
                </c:pt>
                <c:pt idx="17">
                  <c:v>84.8</c:v>
                </c:pt>
                <c:pt idx="18">
                  <c:v>81.555000000000007</c:v>
                </c:pt>
                <c:pt idx="19">
                  <c:v>82.85</c:v>
                </c:pt>
                <c:pt idx="20">
                  <c:v>80.369080935277779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6-48C1-9744-54C40B4D3A4D}"/>
            </c:ext>
          </c:extLst>
        </c:ser>
        <c:ser>
          <c:idx val="2"/>
          <c:order val="1"/>
          <c:tx>
            <c:strRef>
              <c:f>'5'!$A$34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'5'!$B$2:$V$2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'5'!$B$34:$V$34</c:f>
              <c:numCache>
                <c:formatCode>0.0</c:formatCode>
                <c:ptCount val="21"/>
                <c:pt idx="0">
                  <c:v>132.1</c:v>
                </c:pt>
                <c:pt idx="1">
                  <c:v>125.8</c:v>
                </c:pt>
                <c:pt idx="2">
                  <c:v>120.77499999999999</c:v>
                </c:pt>
                <c:pt idx="3">
                  <c:v>120.88894832041319</c:v>
                </c:pt>
                <c:pt idx="4">
                  <c:v>122.72821277849543</c:v>
                </c:pt>
                <c:pt idx="5">
                  <c:v>111.08719762674775</c:v>
                </c:pt>
                <c:pt idx="6">
                  <c:v>100.3073788431977</c:v>
                </c:pt>
                <c:pt idx="7">
                  <c:v>94.910860084024279</c:v>
                </c:pt>
                <c:pt idx="8">
                  <c:v>94.453434924465711</c:v>
                </c:pt>
                <c:pt idx="9">
                  <c:v>91.058120182062538</c:v>
                </c:pt>
                <c:pt idx="10">
                  <c:v>89.804595623436995</c:v>
                </c:pt>
                <c:pt idx="11">
                  <c:v>88.688913466196496</c:v>
                </c:pt>
                <c:pt idx="12">
                  <c:v>90.167379030181763</c:v>
                </c:pt>
                <c:pt idx="13">
                  <c:v>87.5870527855418</c:v>
                </c:pt>
                <c:pt idx="14">
                  <c:v>88.39765486774013</c:v>
                </c:pt>
                <c:pt idx="15">
                  <c:v>91.977129740156272</c:v>
                </c:pt>
                <c:pt idx="16">
                  <c:v>92.339271379046707</c:v>
                </c:pt>
                <c:pt idx="17">
                  <c:v>91.748024806164267</c:v>
                </c:pt>
                <c:pt idx="18">
                  <c:v>87.386139969088632</c:v>
                </c:pt>
                <c:pt idx="19">
                  <c:v>93.81922733115438</c:v>
                </c:pt>
                <c:pt idx="20">
                  <c:v>90.157675161301299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6-48C1-9744-54C40B4D3A4D}"/>
            </c:ext>
          </c:extLst>
        </c:ser>
        <c:ser>
          <c:idx val="0"/>
          <c:order val="2"/>
          <c:tx>
            <c:strRef>
              <c:f>'5'!$A$36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'5'!$B$2:$V$2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'5'!$B$36:$V$36</c:f>
              <c:numCache>
                <c:formatCode>#,##0.0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EB96-48C1-9744-54C40B4D3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51840"/>
        <c:axId val="111253760"/>
        <c:extLst/>
      </c:lineChart>
      <c:catAx>
        <c:axId val="1112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25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5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251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7973238863863864"/>
          <c:y val="0.90869779353821911"/>
          <c:w val="0.55011746121121119"/>
          <c:h val="8.91460905349794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113009985123109E-2"/>
          <c:y val="0.17294918946307414"/>
          <c:w val="0.93569784408249557"/>
          <c:h val="0.65632000103935828"/>
        </c:manualLayout>
      </c:layout>
      <c:lineChart>
        <c:grouping val="standard"/>
        <c:varyColors val="0"/>
        <c:ser>
          <c:idx val="1"/>
          <c:order val="0"/>
          <c:tx>
            <c:strRef>
              <c:f>'5'!$A$32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'5'!$B$2:$V$2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'5'!$B$32:$V$32</c:f>
              <c:numCache>
                <c:formatCode>0.0</c:formatCode>
                <c:ptCount val="21"/>
                <c:pt idx="0">
                  <c:v>126.8</c:v>
                </c:pt>
                <c:pt idx="1">
                  <c:v>129.19999999999999</c:v>
                </c:pt>
                <c:pt idx="2">
                  <c:v>121.44999999999999</c:v>
                </c:pt>
                <c:pt idx="3">
                  <c:v>126.25</c:v>
                </c:pt>
                <c:pt idx="4">
                  <c:v>130</c:v>
                </c:pt>
                <c:pt idx="5">
                  <c:v>108.3</c:v>
                </c:pt>
                <c:pt idx="6">
                  <c:v>94.96</c:v>
                </c:pt>
                <c:pt idx="7">
                  <c:v>90.2</c:v>
                </c:pt>
                <c:pt idx="8">
                  <c:v>88.22</c:v>
                </c:pt>
                <c:pt idx="9">
                  <c:v>88.5</c:v>
                </c:pt>
                <c:pt idx="10">
                  <c:v>89.9</c:v>
                </c:pt>
                <c:pt idx="11">
                  <c:v>89.11</c:v>
                </c:pt>
                <c:pt idx="12">
                  <c:v>90.35</c:v>
                </c:pt>
                <c:pt idx="13">
                  <c:v>78.06</c:v>
                </c:pt>
                <c:pt idx="14">
                  <c:v>69.599999999999994</c:v>
                </c:pt>
                <c:pt idx="15">
                  <c:v>79.2</c:v>
                </c:pt>
                <c:pt idx="16">
                  <c:v>82.9</c:v>
                </c:pt>
                <c:pt idx="17">
                  <c:v>84.8</c:v>
                </c:pt>
                <c:pt idx="18">
                  <c:v>81.555000000000007</c:v>
                </c:pt>
                <c:pt idx="19">
                  <c:v>82.85</c:v>
                </c:pt>
                <c:pt idx="20">
                  <c:v>80.369080935277779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5-4ACB-9110-559F35C17605}"/>
            </c:ext>
          </c:extLst>
        </c:ser>
        <c:ser>
          <c:idx val="2"/>
          <c:order val="1"/>
          <c:tx>
            <c:strRef>
              <c:f>'5'!$A$34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'5'!$B$2:$V$2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'5'!$B$34:$V$34</c:f>
              <c:numCache>
                <c:formatCode>0.0</c:formatCode>
                <c:ptCount val="21"/>
                <c:pt idx="0">
                  <c:v>132.1</c:v>
                </c:pt>
                <c:pt idx="1">
                  <c:v>125.8</c:v>
                </c:pt>
                <c:pt idx="2">
                  <c:v>120.77499999999999</c:v>
                </c:pt>
                <c:pt idx="3">
                  <c:v>120.88894832041319</c:v>
                </c:pt>
                <c:pt idx="4">
                  <c:v>122.72821277849543</c:v>
                </c:pt>
                <c:pt idx="5">
                  <c:v>111.08719762674775</c:v>
                </c:pt>
                <c:pt idx="6">
                  <c:v>100.3073788431977</c:v>
                </c:pt>
                <c:pt idx="7">
                  <c:v>94.910860084024279</c:v>
                </c:pt>
                <c:pt idx="8">
                  <c:v>94.453434924465711</c:v>
                </c:pt>
                <c:pt idx="9">
                  <c:v>91.058120182062538</c:v>
                </c:pt>
                <c:pt idx="10">
                  <c:v>89.804595623436995</c:v>
                </c:pt>
                <c:pt idx="11">
                  <c:v>88.688913466196496</c:v>
                </c:pt>
                <c:pt idx="12">
                  <c:v>90.167379030181763</c:v>
                </c:pt>
                <c:pt idx="13">
                  <c:v>87.5870527855418</c:v>
                </c:pt>
                <c:pt idx="14">
                  <c:v>88.39765486774013</c:v>
                </c:pt>
                <c:pt idx="15">
                  <c:v>91.977129740156272</c:v>
                </c:pt>
                <c:pt idx="16">
                  <c:v>92.339271379046707</c:v>
                </c:pt>
                <c:pt idx="17">
                  <c:v>91.748024806164267</c:v>
                </c:pt>
                <c:pt idx="18">
                  <c:v>87.386139969088632</c:v>
                </c:pt>
                <c:pt idx="19">
                  <c:v>93.81922733115438</c:v>
                </c:pt>
                <c:pt idx="20">
                  <c:v>90.157675161301299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5-4ACB-9110-559F35C17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51840"/>
        <c:axId val="111253760"/>
        <c:extLst/>
      </c:lineChart>
      <c:catAx>
        <c:axId val="1112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25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253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1251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805360738028733"/>
          <c:y val="0.90869780266636346"/>
          <c:w val="0.55011746121121119"/>
          <c:h val="6.50785980272321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659683751267981E-2"/>
          <c:y val="5.8931966023477111E-2"/>
          <c:w val="0.84000104720875224"/>
          <c:h val="0.83793889189631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'5'!$C$95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         &lt;  50% </c:v>
              </c:pt>
              <c:pt idx="1">
                <c:v> 50% &lt; 100% </c:v>
              </c:pt>
              <c:pt idx="2">
                <c:v>100%&lt; 150% </c:v>
              </c:pt>
              <c:pt idx="3">
                <c:v>150%&lt; 200% </c:v>
              </c:pt>
              <c:pt idx="4">
                <c:v>        &gt; 200% </c:v>
              </c:pt>
            </c:strLit>
          </c:cat>
          <c:val>
            <c:numRef>
              <c:f>'5'!$C$97:$C$101</c:f>
              <c:numCache>
                <c:formatCode>0</c:formatCode>
                <c:ptCount val="5"/>
                <c:pt idx="0">
                  <c:v>4</c:v>
                </c:pt>
                <c:pt idx="1">
                  <c:v>14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F-4523-9B5E-445A5F1C6CD3}"/>
            </c:ext>
          </c:extLst>
        </c:ser>
        <c:ser>
          <c:idx val="3"/>
          <c:order val="1"/>
          <c:tx>
            <c:strRef>
              <c:f>'5'!$D$95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strLit>
              <c:ptCount val="5"/>
              <c:pt idx="0">
                <c:v>         &lt;  50% </c:v>
              </c:pt>
              <c:pt idx="1">
                <c:v> 50% &lt; 100% </c:v>
              </c:pt>
              <c:pt idx="2">
                <c:v>100%&lt; 150% </c:v>
              </c:pt>
              <c:pt idx="3">
                <c:v>150%&lt; 200% </c:v>
              </c:pt>
              <c:pt idx="4">
                <c:v>        &gt; 200% </c:v>
              </c:pt>
            </c:strLit>
          </c:cat>
          <c:val>
            <c:numRef>
              <c:f>'5'!$D$97:$D$101</c:f>
              <c:numCache>
                <c:formatCode>0</c:formatCode>
                <c:ptCount val="5"/>
                <c:pt idx="0">
                  <c:v>2</c:v>
                </c:pt>
                <c:pt idx="1">
                  <c:v>16</c:v>
                </c:pt>
                <c:pt idx="2">
                  <c:v>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F-4523-9B5E-445A5F1C6CD3}"/>
            </c:ext>
          </c:extLst>
        </c:ser>
        <c:ser>
          <c:idx val="1"/>
          <c:order val="2"/>
          <c:tx>
            <c:strRef>
              <c:f>'5'!$E$95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         &lt;  50% </c:v>
              </c:pt>
              <c:pt idx="1">
                <c:v> 50% &lt; 100% </c:v>
              </c:pt>
              <c:pt idx="2">
                <c:v>100%&lt; 150% </c:v>
              </c:pt>
              <c:pt idx="3">
                <c:v>150%&lt; 200% </c:v>
              </c:pt>
              <c:pt idx="4">
                <c:v>        &gt; 200% </c:v>
              </c:pt>
            </c:strLit>
          </c:cat>
          <c:val>
            <c:numRef>
              <c:f>'5'!$E$97:$E$101</c:f>
              <c:numCache>
                <c:formatCode>0</c:formatCode>
                <c:ptCount val="5"/>
                <c:pt idx="0">
                  <c:v>1</c:v>
                </c:pt>
                <c:pt idx="1">
                  <c:v>15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FF-4523-9B5E-445A5F1C6CD3}"/>
            </c:ext>
          </c:extLst>
        </c:ser>
        <c:ser>
          <c:idx val="2"/>
          <c:order val="3"/>
          <c:tx>
            <c:strRef>
              <c:f>'5'!$F$95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         &lt;  50% </c:v>
              </c:pt>
              <c:pt idx="1">
                <c:v> 50% &lt; 100% </c:v>
              </c:pt>
              <c:pt idx="2">
                <c:v>100%&lt; 150% </c:v>
              </c:pt>
              <c:pt idx="3">
                <c:v>150%&lt; 200% </c:v>
              </c:pt>
              <c:pt idx="4">
                <c:v>        &gt; 200% </c:v>
              </c:pt>
            </c:strLit>
          </c:cat>
          <c:val>
            <c:numRef>
              <c:f>'5'!$F$97:$F$101</c:f>
              <c:numCache>
                <c:formatCode>0</c:formatCode>
                <c:ptCount val="5"/>
                <c:pt idx="0">
                  <c:v>2</c:v>
                </c:pt>
                <c:pt idx="1">
                  <c:v>17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FF-4523-9B5E-445A5F1C6CD3}"/>
            </c:ext>
          </c:extLst>
        </c:ser>
        <c:ser>
          <c:idx val="4"/>
          <c:order val="4"/>
          <c:tx>
            <c:strRef>
              <c:f>'5'!$G$95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strLit>
              <c:ptCount val="5"/>
              <c:pt idx="0">
                <c:v>         &lt;  50% </c:v>
              </c:pt>
              <c:pt idx="1">
                <c:v> 50% &lt; 100% </c:v>
              </c:pt>
              <c:pt idx="2">
                <c:v>100%&lt; 150% </c:v>
              </c:pt>
              <c:pt idx="3">
                <c:v>150%&lt; 200% </c:v>
              </c:pt>
              <c:pt idx="4">
                <c:v>        &gt; 200% </c:v>
              </c:pt>
            </c:strLit>
          </c:cat>
          <c:val>
            <c:numRef>
              <c:f>'5'!$G$97:$G$101</c:f>
              <c:numCache>
                <c:formatCode>0</c:formatCode>
                <c:ptCount val="5"/>
                <c:pt idx="0">
                  <c:v>3</c:v>
                </c:pt>
                <c:pt idx="1">
                  <c:v>13</c:v>
                </c:pt>
                <c:pt idx="2">
                  <c:v>7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FF-4523-9B5E-445A5F1C6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539328"/>
        <c:axId val="113545216"/>
      </c:barChart>
      <c:catAx>
        <c:axId val="11353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54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45216"/>
        <c:scaling>
          <c:orientation val="minMax"/>
          <c:max val="2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Nombre de cantons
Anzahl Kantonen</a:t>
                </a:r>
              </a:p>
            </c:rich>
          </c:tx>
          <c:layout>
            <c:manualLayout>
              <c:xMode val="edge"/>
              <c:yMode val="edge"/>
              <c:x val="1.6170232924991181E-2"/>
              <c:y val="0.333333932820292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3539328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360949446536579"/>
          <c:y val="0.41068213822610605"/>
          <c:w val="5.1266219599787881E-2"/>
          <c:h val="0.2479815023122109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07115752434705E-2"/>
          <c:y val="0.16740133116151562"/>
          <c:w val="0.94330772129848683"/>
          <c:h val="0.66299737736337094"/>
        </c:manualLayout>
      </c:layout>
      <c:lineChart>
        <c:grouping val="standard"/>
        <c:varyColors val="0"/>
        <c:ser>
          <c:idx val="1"/>
          <c:order val="0"/>
          <c:tx>
            <c:strRef>
              <c:f>'6'!$A$32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'6'!$B$2:$V$2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'6'!$B$32:$V$32</c:f>
              <c:numCache>
                <c:formatCode>0.0</c:formatCode>
                <c:ptCount val="21"/>
                <c:pt idx="0">
                  <c:v>15.7</c:v>
                </c:pt>
                <c:pt idx="1">
                  <c:v>13.8</c:v>
                </c:pt>
                <c:pt idx="2">
                  <c:v>15.1</c:v>
                </c:pt>
                <c:pt idx="3">
                  <c:v>12.65</c:v>
                </c:pt>
                <c:pt idx="4">
                  <c:v>13.620000000000001</c:v>
                </c:pt>
                <c:pt idx="5">
                  <c:v>14.5</c:v>
                </c:pt>
                <c:pt idx="6">
                  <c:v>13.4</c:v>
                </c:pt>
                <c:pt idx="7">
                  <c:v>15</c:v>
                </c:pt>
                <c:pt idx="8">
                  <c:v>14</c:v>
                </c:pt>
                <c:pt idx="9">
                  <c:v>13.7</c:v>
                </c:pt>
                <c:pt idx="10">
                  <c:v>13.3</c:v>
                </c:pt>
                <c:pt idx="11">
                  <c:v>13.100000000000001</c:v>
                </c:pt>
                <c:pt idx="12">
                  <c:v>13.55</c:v>
                </c:pt>
                <c:pt idx="13">
                  <c:v>14.8</c:v>
                </c:pt>
                <c:pt idx="14">
                  <c:v>15.2</c:v>
                </c:pt>
                <c:pt idx="15">
                  <c:v>13.3</c:v>
                </c:pt>
                <c:pt idx="16">
                  <c:v>14.617272727272727</c:v>
                </c:pt>
                <c:pt idx="17">
                  <c:v>14.111275625352484</c:v>
                </c:pt>
                <c:pt idx="18">
                  <c:v>14.05</c:v>
                </c:pt>
                <c:pt idx="19">
                  <c:v>14.7</c:v>
                </c:pt>
                <c:pt idx="20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D-44F2-AC11-DE971E77703B}"/>
            </c:ext>
          </c:extLst>
        </c:ser>
        <c:ser>
          <c:idx val="0"/>
          <c:order val="1"/>
          <c:tx>
            <c:strRef>
              <c:f>'6'!$A$34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'6'!$B$2:$V$2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'6'!$B$34:$V$34</c:f>
              <c:numCache>
                <c:formatCode>0.0</c:formatCode>
                <c:ptCount val="21"/>
                <c:pt idx="0">
                  <c:v>16.849999999999998</c:v>
                </c:pt>
                <c:pt idx="1">
                  <c:v>14.325000000000001</c:v>
                </c:pt>
                <c:pt idx="2">
                  <c:v>15.5</c:v>
                </c:pt>
                <c:pt idx="3">
                  <c:v>14.762963305614599</c:v>
                </c:pt>
                <c:pt idx="4">
                  <c:v>14.838341950761992</c:v>
                </c:pt>
                <c:pt idx="5">
                  <c:v>14.826775305214344</c:v>
                </c:pt>
                <c:pt idx="6">
                  <c:v>14.936103723850485</c:v>
                </c:pt>
                <c:pt idx="7">
                  <c:v>15.524024692205121</c:v>
                </c:pt>
                <c:pt idx="8">
                  <c:v>15.292608695652172</c:v>
                </c:pt>
                <c:pt idx="9">
                  <c:v>14.722266597319019</c:v>
                </c:pt>
                <c:pt idx="10">
                  <c:v>14.574005727753805</c:v>
                </c:pt>
                <c:pt idx="11">
                  <c:v>14.68241718874067</c:v>
                </c:pt>
                <c:pt idx="12">
                  <c:v>14.268917571134963</c:v>
                </c:pt>
                <c:pt idx="13">
                  <c:v>15.379667785131252</c:v>
                </c:pt>
                <c:pt idx="14">
                  <c:v>15.135871212121209</c:v>
                </c:pt>
                <c:pt idx="15">
                  <c:v>14.518977272727271</c:v>
                </c:pt>
                <c:pt idx="16">
                  <c:v>14.783683481039299</c:v>
                </c:pt>
                <c:pt idx="17">
                  <c:v>14.737554256487632</c:v>
                </c:pt>
                <c:pt idx="18">
                  <c:v>15.118479904788655</c:v>
                </c:pt>
                <c:pt idx="19">
                  <c:v>15.264912926948842</c:v>
                </c:pt>
                <c:pt idx="20">
                  <c:v>14.614590000619625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D-44F2-AC11-DE971E77703B}"/>
            </c:ext>
          </c:extLst>
        </c:ser>
        <c:ser>
          <c:idx val="3"/>
          <c:order val="2"/>
          <c:tx>
            <c:strRef>
              <c:f>'6'!$A$36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'6'!$B$2:$V$2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'6'!$B$36:$V$36</c:f>
              <c:numCache>
                <c:formatCode>#,##0.0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B0D-44F2-AC11-DE971E777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264"/>
        <c:axId val="104445440"/>
        <c:extLst/>
      </c:lineChart>
      <c:catAx>
        <c:axId val="1044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44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4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443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909205181150709"/>
          <c:y val="0.90118364197530865"/>
          <c:w val="0.45405806339161564"/>
          <c:h val="7.89953703703703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307115752434705E-2"/>
          <c:y val="0.11090410308880881"/>
          <c:w val="0.94330772129848683"/>
          <c:h val="0.71949463944125625"/>
        </c:manualLayout>
      </c:layout>
      <c:lineChart>
        <c:grouping val="standard"/>
        <c:varyColors val="0"/>
        <c:ser>
          <c:idx val="1"/>
          <c:order val="0"/>
          <c:tx>
            <c:strRef>
              <c:f>'6'!$A$32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'6'!$B$2:$V$2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'6'!$B$32:$V$32</c:f>
              <c:numCache>
                <c:formatCode>0.0</c:formatCode>
                <c:ptCount val="21"/>
                <c:pt idx="0">
                  <c:v>15.7</c:v>
                </c:pt>
                <c:pt idx="1">
                  <c:v>13.8</c:v>
                </c:pt>
                <c:pt idx="2">
                  <c:v>15.1</c:v>
                </c:pt>
                <c:pt idx="3">
                  <c:v>12.65</c:v>
                </c:pt>
                <c:pt idx="4">
                  <c:v>13.620000000000001</c:v>
                </c:pt>
                <c:pt idx="5">
                  <c:v>14.5</c:v>
                </c:pt>
                <c:pt idx="6">
                  <c:v>13.4</c:v>
                </c:pt>
                <c:pt idx="7">
                  <c:v>15</c:v>
                </c:pt>
                <c:pt idx="8">
                  <c:v>14</c:v>
                </c:pt>
                <c:pt idx="9">
                  <c:v>13.7</c:v>
                </c:pt>
                <c:pt idx="10">
                  <c:v>13.3</c:v>
                </c:pt>
                <c:pt idx="11">
                  <c:v>13.100000000000001</c:v>
                </c:pt>
                <c:pt idx="12">
                  <c:v>13.55</c:v>
                </c:pt>
                <c:pt idx="13">
                  <c:v>14.8</c:v>
                </c:pt>
                <c:pt idx="14">
                  <c:v>15.2</c:v>
                </c:pt>
                <c:pt idx="15">
                  <c:v>13.3</c:v>
                </c:pt>
                <c:pt idx="16">
                  <c:v>14.617272727272727</c:v>
                </c:pt>
                <c:pt idx="17">
                  <c:v>14.111275625352484</c:v>
                </c:pt>
                <c:pt idx="18">
                  <c:v>14.05</c:v>
                </c:pt>
                <c:pt idx="19">
                  <c:v>14.7</c:v>
                </c:pt>
                <c:pt idx="20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9-40EB-977F-4A2FD9F5F476}"/>
            </c:ext>
          </c:extLst>
        </c:ser>
        <c:ser>
          <c:idx val="0"/>
          <c:order val="1"/>
          <c:tx>
            <c:strRef>
              <c:f>'6'!$A$34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'6'!$B$2:$V$2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'6'!$B$34:$V$34</c:f>
              <c:numCache>
                <c:formatCode>0.0</c:formatCode>
                <c:ptCount val="21"/>
                <c:pt idx="0">
                  <c:v>16.849999999999998</c:v>
                </c:pt>
                <c:pt idx="1">
                  <c:v>14.325000000000001</c:v>
                </c:pt>
                <c:pt idx="2">
                  <c:v>15.5</c:v>
                </c:pt>
                <c:pt idx="3">
                  <c:v>14.762963305614599</c:v>
                </c:pt>
                <c:pt idx="4">
                  <c:v>14.838341950761992</c:v>
                </c:pt>
                <c:pt idx="5">
                  <c:v>14.826775305214344</c:v>
                </c:pt>
                <c:pt idx="6">
                  <c:v>14.936103723850485</c:v>
                </c:pt>
                <c:pt idx="7">
                  <c:v>15.524024692205121</c:v>
                </c:pt>
                <c:pt idx="8">
                  <c:v>15.292608695652172</c:v>
                </c:pt>
                <c:pt idx="9">
                  <c:v>14.722266597319019</c:v>
                </c:pt>
                <c:pt idx="10">
                  <c:v>14.574005727753805</c:v>
                </c:pt>
                <c:pt idx="11">
                  <c:v>14.68241718874067</c:v>
                </c:pt>
                <c:pt idx="12">
                  <c:v>14.268917571134963</c:v>
                </c:pt>
                <c:pt idx="13">
                  <c:v>15.379667785131252</c:v>
                </c:pt>
                <c:pt idx="14">
                  <c:v>15.135871212121209</c:v>
                </c:pt>
                <c:pt idx="15">
                  <c:v>14.518977272727271</c:v>
                </c:pt>
                <c:pt idx="16">
                  <c:v>14.783683481039299</c:v>
                </c:pt>
                <c:pt idx="17">
                  <c:v>14.737554256487632</c:v>
                </c:pt>
                <c:pt idx="18">
                  <c:v>15.118479904788655</c:v>
                </c:pt>
                <c:pt idx="19">
                  <c:v>15.264912926948842</c:v>
                </c:pt>
                <c:pt idx="20">
                  <c:v>14.614590000619625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9-40EB-977F-4A2FD9F5F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43264"/>
        <c:axId val="104445440"/>
        <c:extLst/>
      </c:lineChart>
      <c:catAx>
        <c:axId val="1044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44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45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4432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4909205181150709"/>
          <c:y val="0.90118364197530865"/>
          <c:w val="0.45405806339161564"/>
          <c:h val="7.89953703703703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792813202248123E-2"/>
          <c:y val="5.9369202226345084E-2"/>
          <c:w val="0.83063081332497835"/>
          <c:h val="0.8367346938775511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'6'!$C$105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</c:spPr>
          <c:invertIfNegative val="0"/>
          <c:cat>
            <c:strLit>
              <c:ptCount val="4"/>
              <c:pt idx="0">
                <c:v>        &gt; 30%  </c:v>
              </c:pt>
              <c:pt idx="1">
                <c:v>20% &lt; 30% </c:v>
              </c:pt>
              <c:pt idx="2">
                <c:v>10% &lt; 20% </c:v>
              </c:pt>
              <c:pt idx="3">
                <c:v>        &lt; 10% </c:v>
              </c:pt>
            </c:strLit>
          </c:cat>
          <c:val>
            <c:numRef>
              <c:f>'6'!$C$107:$C$110</c:f>
              <c:numCache>
                <c:formatCode>General</c:formatCode>
                <c:ptCount val="4"/>
                <c:pt idx="0">
                  <c:v>2</c:v>
                </c:pt>
                <c:pt idx="1">
                  <c:v>20</c:v>
                </c:pt>
                <c:pt idx="2">
                  <c:v>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85-4D3F-A3CE-963C2BB2C809}"/>
            </c:ext>
          </c:extLst>
        </c:ser>
        <c:ser>
          <c:idx val="0"/>
          <c:order val="1"/>
          <c:tx>
            <c:strRef>
              <c:f>'6'!$D$105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&gt; 30%  </c:v>
              </c:pt>
              <c:pt idx="1">
                <c:v>20% &lt; 30% </c:v>
              </c:pt>
              <c:pt idx="2">
                <c:v>10% &lt; 20% </c:v>
              </c:pt>
              <c:pt idx="3">
                <c:v>        &lt; 10% </c:v>
              </c:pt>
            </c:strLit>
          </c:cat>
          <c:val>
            <c:numRef>
              <c:f>'6'!$D$107:$D$110</c:f>
              <c:numCache>
                <c:formatCode>General</c:formatCode>
                <c:ptCount val="4"/>
                <c:pt idx="0">
                  <c:v>0</c:v>
                </c:pt>
                <c:pt idx="1">
                  <c:v>23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85-4D3F-A3CE-963C2BB2C809}"/>
            </c:ext>
          </c:extLst>
        </c:ser>
        <c:ser>
          <c:idx val="1"/>
          <c:order val="2"/>
          <c:tx>
            <c:strRef>
              <c:f>'6'!$E$105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&gt; 30%  </c:v>
              </c:pt>
              <c:pt idx="1">
                <c:v>20% &lt; 30% </c:v>
              </c:pt>
              <c:pt idx="2">
                <c:v>10% &lt; 20% </c:v>
              </c:pt>
              <c:pt idx="3">
                <c:v>        &lt; 10% </c:v>
              </c:pt>
            </c:strLit>
          </c:cat>
          <c:val>
            <c:numRef>
              <c:f>'6'!$E$107:$E$110</c:f>
              <c:numCache>
                <c:formatCode>General</c:formatCode>
                <c:ptCount val="4"/>
                <c:pt idx="0">
                  <c:v>3</c:v>
                </c:pt>
                <c:pt idx="1">
                  <c:v>18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85-4D3F-A3CE-963C2BB2C809}"/>
            </c:ext>
          </c:extLst>
        </c:ser>
        <c:ser>
          <c:idx val="2"/>
          <c:order val="3"/>
          <c:tx>
            <c:strRef>
              <c:f>'6'!$F$105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&gt; 30%  </c:v>
              </c:pt>
              <c:pt idx="1">
                <c:v>20% &lt; 30% </c:v>
              </c:pt>
              <c:pt idx="2">
                <c:v>10% &lt; 20% </c:v>
              </c:pt>
              <c:pt idx="3">
                <c:v>        &lt; 10% </c:v>
              </c:pt>
            </c:strLit>
          </c:cat>
          <c:val>
            <c:numRef>
              <c:f>'6'!$F$107:$F$110</c:f>
              <c:numCache>
                <c:formatCode>General</c:formatCode>
                <c:ptCount val="4"/>
                <c:pt idx="0">
                  <c:v>2</c:v>
                </c:pt>
                <c:pt idx="1">
                  <c:v>17</c:v>
                </c:pt>
                <c:pt idx="2">
                  <c:v>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85-4D3F-A3CE-963C2BB2C809}"/>
            </c:ext>
          </c:extLst>
        </c:ser>
        <c:ser>
          <c:idx val="4"/>
          <c:order val="4"/>
          <c:tx>
            <c:strRef>
              <c:f>'6'!$G$105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0066"/>
            </a:solidFill>
          </c:spPr>
          <c:invertIfNegative val="0"/>
          <c:cat>
            <c:strLit>
              <c:ptCount val="4"/>
              <c:pt idx="0">
                <c:v>        &gt; 30%  </c:v>
              </c:pt>
              <c:pt idx="1">
                <c:v>20% &lt; 30% </c:v>
              </c:pt>
              <c:pt idx="2">
                <c:v>10% &lt; 20% </c:v>
              </c:pt>
              <c:pt idx="3">
                <c:v>        &lt; 10% </c:v>
              </c:pt>
            </c:strLit>
          </c:cat>
          <c:val>
            <c:numRef>
              <c:f>'6'!$G$107:$G$110</c:f>
              <c:numCache>
                <c:formatCode>General</c:formatCode>
                <c:ptCount val="4"/>
                <c:pt idx="0">
                  <c:v>2</c:v>
                </c:pt>
                <c:pt idx="1">
                  <c:v>20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85-4D3F-A3CE-963C2BB2C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913472"/>
        <c:axId val="96113792"/>
      </c:barChart>
      <c:catAx>
        <c:axId val="7791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611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6113792"/>
        <c:scaling>
          <c:orientation val="minMax"/>
          <c:max val="2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Nombre de cantons
Anzahl Kantonen</a:t>
                </a:r>
              </a:p>
            </c:rich>
          </c:tx>
          <c:layout>
            <c:manualLayout>
              <c:xMode val="edge"/>
              <c:yMode val="edge"/>
              <c:x val="1.7117120881968099E-2"/>
              <c:y val="0.332096474953617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913472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513534081488892"/>
          <c:y val="0.41001855287569572"/>
          <c:w val="5.312777491598597E-2"/>
          <c:h val="0.249885391005586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05771405159187E-2"/>
          <c:y val="0.17256665130882815"/>
          <c:w val="0.93580265717485223"/>
          <c:h val="0.65708071075284569"/>
        </c:manualLayout>
      </c:layout>
      <c:lineChart>
        <c:grouping val="standard"/>
        <c:varyColors val="0"/>
        <c:ser>
          <c:idx val="1"/>
          <c:order val="0"/>
          <c:tx>
            <c:strRef>
              <c:f>'7'!$A$32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'7'!$K$2:$AF$2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'7'!$K$32:$AF$32</c:f>
              <c:numCache>
                <c:formatCode>#,##0</c:formatCode>
                <c:ptCount val="22"/>
                <c:pt idx="0">
                  <c:v>2542</c:v>
                </c:pt>
                <c:pt idx="1">
                  <c:v>2505</c:v>
                </c:pt>
                <c:pt idx="2">
                  <c:v>2134</c:v>
                </c:pt>
                <c:pt idx="3">
                  <c:v>2316</c:v>
                </c:pt>
                <c:pt idx="4">
                  <c:v>1974</c:v>
                </c:pt>
                <c:pt idx="5">
                  <c:v>1858</c:v>
                </c:pt>
                <c:pt idx="6">
                  <c:v>1744.5</c:v>
                </c:pt>
                <c:pt idx="7">
                  <c:v>1520</c:v>
                </c:pt>
                <c:pt idx="8">
                  <c:v>1660</c:v>
                </c:pt>
                <c:pt idx="9">
                  <c:v>1426</c:v>
                </c:pt>
                <c:pt idx="10">
                  <c:v>1388.8</c:v>
                </c:pt>
                <c:pt idx="11">
                  <c:v>1091</c:v>
                </c:pt>
                <c:pt idx="12">
                  <c:v>1157.645</c:v>
                </c:pt>
                <c:pt idx="13">
                  <c:v>1313</c:v>
                </c:pt>
                <c:pt idx="14">
                  <c:v>1412.4349999999999</c:v>
                </c:pt>
                <c:pt idx="15">
                  <c:v>992</c:v>
                </c:pt>
                <c:pt idx="16">
                  <c:v>679</c:v>
                </c:pt>
                <c:pt idx="17">
                  <c:v>456.29089768944459</c:v>
                </c:pt>
                <c:pt idx="18">
                  <c:v>191</c:v>
                </c:pt>
                <c:pt idx="19">
                  <c:v>-215</c:v>
                </c:pt>
                <c:pt idx="20">
                  <c:v>157</c:v>
                </c:pt>
                <c:pt idx="21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F6-4797-9F7A-F1AF68090AD2}"/>
            </c:ext>
          </c:extLst>
        </c:ser>
        <c:ser>
          <c:idx val="2"/>
          <c:order val="1"/>
          <c:tx>
            <c:strRef>
              <c:f>'7'!$A$34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'7'!$K$2:$AF$2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'7'!$K$34:$AF$34</c:f>
              <c:numCache>
                <c:formatCode>#,##0</c:formatCode>
                <c:ptCount val="22"/>
                <c:pt idx="0">
                  <c:v>3524.64</c:v>
                </c:pt>
                <c:pt idx="1">
                  <c:v>3428.8</c:v>
                </c:pt>
                <c:pt idx="2">
                  <c:v>3290.4</c:v>
                </c:pt>
                <c:pt idx="3">
                  <c:v>3215.6</c:v>
                </c:pt>
                <c:pt idx="4">
                  <c:v>3090.3253222357475</c:v>
                </c:pt>
                <c:pt idx="5">
                  <c:v>2756.3510875925499</c:v>
                </c:pt>
                <c:pt idx="6">
                  <c:v>2416.4263543030652</c:v>
                </c:pt>
                <c:pt idx="7">
                  <c:v>2070.5208579484311</c:v>
                </c:pt>
                <c:pt idx="8">
                  <c:v>1907.634047160821</c:v>
                </c:pt>
                <c:pt idx="9">
                  <c:v>1780.5296000000003</c:v>
                </c:pt>
                <c:pt idx="10">
                  <c:v>1427.3267999999998</c:v>
                </c:pt>
                <c:pt idx="11">
                  <c:v>1302.4046153846152</c:v>
                </c:pt>
                <c:pt idx="12">
                  <c:v>1326.0710652252956</c:v>
                </c:pt>
                <c:pt idx="13">
                  <c:v>1328.5968089548853</c:v>
                </c:pt>
                <c:pt idx="14">
                  <c:v>1147.2911538461537</c:v>
                </c:pt>
                <c:pt idx="15">
                  <c:v>819.29153846153849</c:v>
                </c:pt>
                <c:pt idx="16">
                  <c:v>729.35692307692318</c:v>
                </c:pt>
                <c:pt idx="17">
                  <c:v>689.63276136072648</c:v>
                </c:pt>
                <c:pt idx="18">
                  <c:v>252.88340084083902</c:v>
                </c:pt>
                <c:pt idx="19">
                  <c:v>-84.064924170571913</c:v>
                </c:pt>
                <c:pt idx="20">
                  <c:v>-172.23648995444861</c:v>
                </c:pt>
                <c:pt idx="21">
                  <c:v>-409.33926094877614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F6-4797-9F7A-F1AF68090AD2}"/>
            </c:ext>
          </c:extLst>
        </c:ser>
        <c:ser>
          <c:idx val="0"/>
          <c:order val="2"/>
          <c:tx>
            <c:strRef>
              <c:f>'7'!$A$36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'7'!$K$36:$AF$36</c:f>
              <c:numCache>
                <c:formatCode>#,##0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5F6-4797-9F7A-F1AF68090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67328"/>
        <c:axId val="112469504"/>
        <c:extLst/>
      </c:lineChart>
      <c:catAx>
        <c:axId val="1124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46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6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467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604402053112429"/>
          <c:y val="0.89759439300411514"/>
          <c:w val="0.46823600342453364"/>
          <c:h val="8.24956275720164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276337583978589E-2"/>
          <c:y val="0.16630726547589264"/>
          <c:w val="0.93256616394290481"/>
          <c:h val="0.66522906190357056"/>
        </c:manualLayout>
      </c:layout>
      <c:lineChart>
        <c:grouping val="standard"/>
        <c:varyColors val="0"/>
        <c:ser>
          <c:idx val="1"/>
          <c:order val="0"/>
          <c:tx>
            <c:strRef>
              <c:f>'1'!$A$32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'1'!$K$2:$AF$2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'1'!$K$32:$AF$32</c:f>
              <c:numCache>
                <c:formatCode>0.0</c:formatCode>
                <c:ptCount val="22"/>
                <c:pt idx="0">
                  <c:v>125.4</c:v>
                </c:pt>
                <c:pt idx="1">
                  <c:v>115.55</c:v>
                </c:pt>
                <c:pt idx="2">
                  <c:v>146</c:v>
                </c:pt>
                <c:pt idx="3">
                  <c:v>111.85</c:v>
                </c:pt>
                <c:pt idx="4">
                  <c:v>126.9</c:v>
                </c:pt>
                <c:pt idx="5">
                  <c:v>124.25</c:v>
                </c:pt>
                <c:pt idx="6">
                  <c:v>126.9</c:v>
                </c:pt>
                <c:pt idx="7">
                  <c:v>135.85</c:v>
                </c:pt>
                <c:pt idx="8">
                  <c:v>128.185</c:v>
                </c:pt>
                <c:pt idx="9">
                  <c:v>123.49</c:v>
                </c:pt>
                <c:pt idx="10">
                  <c:v>107.55</c:v>
                </c:pt>
                <c:pt idx="11">
                  <c:v>107.75</c:v>
                </c:pt>
                <c:pt idx="12">
                  <c:v>81.375</c:v>
                </c:pt>
                <c:pt idx="13">
                  <c:v>90.384999999999991</c:v>
                </c:pt>
                <c:pt idx="14">
                  <c:v>104.25</c:v>
                </c:pt>
                <c:pt idx="15">
                  <c:v>115.5</c:v>
                </c:pt>
                <c:pt idx="16">
                  <c:v>97.18</c:v>
                </c:pt>
                <c:pt idx="17">
                  <c:v>109.75</c:v>
                </c:pt>
                <c:pt idx="18">
                  <c:v>108.3</c:v>
                </c:pt>
                <c:pt idx="19">
                  <c:v>106.48</c:v>
                </c:pt>
                <c:pt idx="20">
                  <c:v>88.75</c:v>
                </c:pt>
                <c:pt idx="21">
                  <c:v>125.655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BE-4C5B-96EA-F85C8C76A999}"/>
            </c:ext>
          </c:extLst>
        </c:ser>
        <c:ser>
          <c:idx val="0"/>
          <c:order val="1"/>
          <c:tx>
            <c:strRef>
              <c:f>'1'!$A$34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tailEnd type="none"/>
            </a:ln>
          </c:spPr>
          <c:marker>
            <c:symbol val="triangle"/>
            <c:size val="10"/>
            <c:spPr>
              <a:solidFill>
                <a:srgbClr val="00FF00"/>
              </a:solidFill>
              <a:ln w="25400">
                <a:solidFill>
                  <a:srgbClr val="00FF00"/>
                </a:solidFill>
              </a:ln>
            </c:spPr>
          </c:marker>
          <c:dPt>
            <c:idx val="14"/>
            <c:marker>
              <c:spPr>
                <a:solidFill>
                  <a:srgbClr val="00FF00"/>
                </a:solidFill>
                <a:ln cap="rnd">
                  <a:solidFill>
                    <a:srgbClr val="00FF00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5BE-4C5B-96EA-F85C8C76A999}"/>
              </c:ext>
            </c:extLst>
          </c:dPt>
          <c:cat>
            <c:numRef>
              <c:f>'1'!$K$2:$AF$2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'1'!$K$34:$AF$34</c:f>
              <c:numCache>
                <c:formatCode>0.0</c:formatCode>
                <c:ptCount val="22"/>
                <c:pt idx="0">
                  <c:v>133.52000000000001</c:v>
                </c:pt>
                <c:pt idx="1">
                  <c:v>121.94615384615382</c:v>
                </c:pt>
                <c:pt idx="2">
                  <c:v>148.91538461538465</c:v>
                </c:pt>
                <c:pt idx="3">
                  <c:v>116.06153846153848</c:v>
                </c:pt>
                <c:pt idx="4">
                  <c:v>128.86467592248832</c:v>
                </c:pt>
                <c:pt idx="5">
                  <c:v>125.82141026902241</c:v>
                </c:pt>
                <c:pt idx="6">
                  <c:v>149.26442022925255</c:v>
                </c:pt>
                <c:pt idx="7">
                  <c:v>165.8897534000462</c:v>
                </c:pt>
                <c:pt idx="8">
                  <c:v>147.20468059761515</c:v>
                </c:pt>
                <c:pt idx="9">
                  <c:v>129.81846153846152</c:v>
                </c:pt>
                <c:pt idx="10">
                  <c:v>130.61423076923077</c:v>
                </c:pt>
                <c:pt idx="11">
                  <c:v>117.14153846153847</c:v>
                </c:pt>
                <c:pt idx="12">
                  <c:v>98.61615384615385</c:v>
                </c:pt>
                <c:pt idx="13">
                  <c:v>96.915687800881329</c:v>
                </c:pt>
                <c:pt idx="14">
                  <c:v>126.39451153801934</c:v>
                </c:pt>
                <c:pt idx="15">
                  <c:v>132.60101398601404</c:v>
                </c:pt>
                <c:pt idx="16">
                  <c:v>115.65160839160836</c:v>
                </c:pt>
                <c:pt idx="17">
                  <c:v>116.71908325492093</c:v>
                </c:pt>
                <c:pt idx="18">
                  <c:v>118.86060608557723</c:v>
                </c:pt>
                <c:pt idx="19">
                  <c:v>126.79756807831058</c:v>
                </c:pt>
                <c:pt idx="20">
                  <c:v>104.92074119798181</c:v>
                </c:pt>
                <c:pt idx="21">
                  <c:v>117.08219418643156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BE-4C5B-96EA-F85C8C76A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23136"/>
        <c:axId val="101750272"/>
        <c:extLst/>
      </c:lineChart>
      <c:catAx>
        <c:axId val="1017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75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1750272"/>
        <c:scaling>
          <c:orientation val="minMax"/>
          <c:max val="18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1723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8207248168643417"/>
          <c:y val="0.92656905050854454"/>
          <c:w val="0.59413388782320697"/>
          <c:h val="5.536453216405836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05771405159187E-2"/>
          <c:y val="0.17256665130882815"/>
          <c:w val="0.93580265717485223"/>
          <c:h val="0.65708071075284569"/>
        </c:manualLayout>
      </c:layout>
      <c:lineChart>
        <c:grouping val="standard"/>
        <c:varyColors val="0"/>
        <c:ser>
          <c:idx val="1"/>
          <c:order val="0"/>
          <c:tx>
            <c:strRef>
              <c:f>'7'!$A$32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'7'!$K$2:$AF$2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'7'!$K$32:$AF$32</c:f>
              <c:numCache>
                <c:formatCode>#,##0</c:formatCode>
                <c:ptCount val="22"/>
                <c:pt idx="0">
                  <c:v>2542</c:v>
                </c:pt>
                <c:pt idx="1">
                  <c:v>2505</c:v>
                </c:pt>
                <c:pt idx="2">
                  <c:v>2134</c:v>
                </c:pt>
                <c:pt idx="3">
                  <c:v>2316</c:v>
                </c:pt>
                <c:pt idx="4">
                  <c:v>1974</c:v>
                </c:pt>
                <c:pt idx="5">
                  <c:v>1858</c:v>
                </c:pt>
                <c:pt idx="6">
                  <c:v>1744.5</c:v>
                </c:pt>
                <c:pt idx="7">
                  <c:v>1520</c:v>
                </c:pt>
                <c:pt idx="8">
                  <c:v>1660</c:v>
                </c:pt>
                <c:pt idx="9">
                  <c:v>1426</c:v>
                </c:pt>
                <c:pt idx="10">
                  <c:v>1388.8</c:v>
                </c:pt>
                <c:pt idx="11">
                  <c:v>1091</c:v>
                </c:pt>
                <c:pt idx="12">
                  <c:v>1157.645</c:v>
                </c:pt>
                <c:pt idx="13">
                  <c:v>1313</c:v>
                </c:pt>
                <c:pt idx="14">
                  <c:v>1412.4349999999999</c:v>
                </c:pt>
                <c:pt idx="15">
                  <c:v>992</c:v>
                </c:pt>
                <c:pt idx="16">
                  <c:v>679</c:v>
                </c:pt>
                <c:pt idx="17">
                  <c:v>456.29089768944459</c:v>
                </c:pt>
                <c:pt idx="18">
                  <c:v>191</c:v>
                </c:pt>
                <c:pt idx="19">
                  <c:v>-215</c:v>
                </c:pt>
                <c:pt idx="20">
                  <c:v>157</c:v>
                </c:pt>
                <c:pt idx="21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B-4326-8F51-73F533BF69D9}"/>
            </c:ext>
          </c:extLst>
        </c:ser>
        <c:ser>
          <c:idx val="2"/>
          <c:order val="1"/>
          <c:tx>
            <c:strRef>
              <c:f>'7'!$A$34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'7'!$K$2:$AF$2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'7'!$K$34:$AF$34</c:f>
              <c:numCache>
                <c:formatCode>#,##0</c:formatCode>
                <c:ptCount val="22"/>
                <c:pt idx="0">
                  <c:v>3524.64</c:v>
                </c:pt>
                <c:pt idx="1">
                  <c:v>3428.8</c:v>
                </c:pt>
                <c:pt idx="2">
                  <c:v>3290.4</c:v>
                </c:pt>
                <c:pt idx="3">
                  <c:v>3215.6</c:v>
                </c:pt>
                <c:pt idx="4">
                  <c:v>3090.3253222357475</c:v>
                </c:pt>
                <c:pt idx="5">
                  <c:v>2756.3510875925499</c:v>
                </c:pt>
                <c:pt idx="6">
                  <c:v>2416.4263543030652</c:v>
                </c:pt>
                <c:pt idx="7">
                  <c:v>2070.5208579484311</c:v>
                </c:pt>
                <c:pt idx="8">
                  <c:v>1907.634047160821</c:v>
                </c:pt>
                <c:pt idx="9">
                  <c:v>1780.5296000000003</c:v>
                </c:pt>
                <c:pt idx="10">
                  <c:v>1427.3267999999998</c:v>
                </c:pt>
                <c:pt idx="11">
                  <c:v>1302.4046153846152</c:v>
                </c:pt>
                <c:pt idx="12">
                  <c:v>1326.0710652252956</c:v>
                </c:pt>
                <c:pt idx="13">
                  <c:v>1328.5968089548853</c:v>
                </c:pt>
                <c:pt idx="14">
                  <c:v>1147.2911538461537</c:v>
                </c:pt>
                <c:pt idx="15">
                  <c:v>819.29153846153849</c:v>
                </c:pt>
                <c:pt idx="16">
                  <c:v>729.35692307692318</c:v>
                </c:pt>
                <c:pt idx="17">
                  <c:v>689.63276136072648</c:v>
                </c:pt>
                <c:pt idx="18">
                  <c:v>252.88340084083902</c:v>
                </c:pt>
                <c:pt idx="19">
                  <c:v>-84.064924170571913</c:v>
                </c:pt>
                <c:pt idx="20">
                  <c:v>-172.23648995444861</c:v>
                </c:pt>
                <c:pt idx="21">
                  <c:v>-409.33926094877614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B-4326-8F51-73F533BF6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67328"/>
        <c:axId val="112469504"/>
        <c:extLst/>
      </c:lineChart>
      <c:catAx>
        <c:axId val="1124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46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246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2467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604402053112429"/>
          <c:y val="0.89759439300411514"/>
          <c:w val="0.46823600342453364"/>
          <c:h val="8.24956275720164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145685669025834E-2"/>
          <c:y val="5.947972934799059E-2"/>
          <c:w val="0.8445829594973564"/>
          <c:h val="0.838292435498242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'7'!$J$103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1000 </c:v>
              </c:pt>
              <c:pt idx="1">
                <c:v>1000  &gt;  3000 </c:v>
              </c:pt>
              <c:pt idx="2">
                <c:v>3000  &gt;  5000 </c:v>
              </c:pt>
              <c:pt idx="3">
                <c:v>         &gt;  5000 </c:v>
              </c:pt>
            </c:strLit>
          </c:cat>
          <c:val>
            <c:numRef>
              <c:f>'7'!$J$105:$J$108</c:f>
              <c:numCache>
                <c:formatCode>General</c:formatCode>
                <c:ptCount val="4"/>
                <c:pt idx="0">
                  <c:v>11</c:v>
                </c:pt>
                <c:pt idx="1">
                  <c:v>10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7-4071-AA27-E7374707A264}"/>
            </c:ext>
          </c:extLst>
        </c:ser>
        <c:ser>
          <c:idx val="1"/>
          <c:order val="1"/>
          <c:tx>
            <c:strRef>
              <c:f>'7'!$K$103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1000 </c:v>
              </c:pt>
              <c:pt idx="1">
                <c:v>1000  &gt;  3000 </c:v>
              </c:pt>
              <c:pt idx="2">
                <c:v>3000  &gt;  5000 </c:v>
              </c:pt>
              <c:pt idx="3">
                <c:v>         &gt;  5000 </c:v>
              </c:pt>
            </c:strLit>
          </c:cat>
          <c:val>
            <c:numRef>
              <c:f>'7'!$K$105:$K$108</c:f>
              <c:numCache>
                <c:formatCode>General</c:formatCode>
                <c:ptCount val="4"/>
                <c:pt idx="0">
                  <c:v>13</c:v>
                </c:pt>
                <c:pt idx="1">
                  <c:v>8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7-4071-AA27-E7374707A264}"/>
            </c:ext>
          </c:extLst>
        </c:ser>
        <c:ser>
          <c:idx val="2"/>
          <c:order val="2"/>
          <c:tx>
            <c:strRef>
              <c:f>'7'!$L$103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1000 </c:v>
              </c:pt>
              <c:pt idx="1">
                <c:v>1000  &gt;  3000 </c:v>
              </c:pt>
              <c:pt idx="2">
                <c:v>3000  &gt;  5000 </c:v>
              </c:pt>
              <c:pt idx="3">
                <c:v>         &gt;  5000 </c:v>
              </c:pt>
            </c:strLit>
          </c:cat>
          <c:val>
            <c:numRef>
              <c:f>'7'!$L$105:$L$108</c:f>
              <c:numCache>
                <c:formatCode>General</c:formatCode>
                <c:ptCount val="4"/>
                <c:pt idx="0">
                  <c:v>15</c:v>
                </c:pt>
                <c:pt idx="1">
                  <c:v>6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D7-4071-AA27-E7374707A264}"/>
            </c:ext>
          </c:extLst>
        </c:ser>
        <c:ser>
          <c:idx val="3"/>
          <c:order val="3"/>
          <c:tx>
            <c:strRef>
              <c:f>'7'!$M$103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1000 </c:v>
              </c:pt>
              <c:pt idx="1">
                <c:v>1000  &gt;  3000 </c:v>
              </c:pt>
              <c:pt idx="2">
                <c:v>3000  &gt;  5000 </c:v>
              </c:pt>
              <c:pt idx="3">
                <c:v>         &gt;  5000 </c:v>
              </c:pt>
            </c:strLit>
          </c:cat>
          <c:val>
            <c:numRef>
              <c:f>'7'!$M$105:$M$108</c:f>
              <c:numCache>
                <c:formatCode>General</c:formatCode>
                <c:ptCount val="4"/>
                <c:pt idx="0">
                  <c:v>18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D7-4071-AA27-E7374707A264}"/>
            </c:ext>
          </c:extLst>
        </c:ser>
        <c:ser>
          <c:idx val="4"/>
          <c:order val="4"/>
          <c:tx>
            <c:strRef>
              <c:f>'7'!$N$103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 &lt;  1000 </c:v>
              </c:pt>
              <c:pt idx="1">
                <c:v>1000  &gt;  3000 </c:v>
              </c:pt>
              <c:pt idx="2">
                <c:v>3000  &gt;  5000 </c:v>
              </c:pt>
              <c:pt idx="3">
                <c:v>         &gt;  5000 </c:v>
              </c:pt>
            </c:strLit>
          </c:cat>
          <c:val>
            <c:numRef>
              <c:f>'7'!$N$105:$N$108</c:f>
              <c:numCache>
                <c:formatCode>General</c:formatCode>
                <c:ptCount val="4"/>
                <c:pt idx="0">
                  <c:v>19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D7-4071-AA27-E7374707A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192576"/>
        <c:axId val="115194112"/>
      </c:barChart>
      <c:catAx>
        <c:axId val="11519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519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94112"/>
        <c:scaling>
          <c:orientation val="minMax"/>
          <c:max val="2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Nombre de cantons
Anzahl Kantonen</a:t>
                </a:r>
              </a:p>
            </c:rich>
          </c:tx>
          <c:layout>
            <c:manualLayout>
              <c:xMode val="edge"/>
              <c:yMode val="edge"/>
              <c:x val="1.6873897192901968E-2"/>
              <c:y val="0.345725926835195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5192576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446528554355301"/>
          <c:y val="0.37174830842494122"/>
          <c:w val="5.6654177378632951E-2"/>
          <c:h val="0.2156140188864658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50393704" l="0.78740157480314965" r="0.78740157480314965" t="0.98425196850393704" header="0.51181102362204722" footer="0.511811023622047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2593540492795E-2"/>
          <c:y val="6.2500089407095061E-2"/>
          <c:w val="0.83930258243309697"/>
          <c:h val="0.83007931243798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'1'!$N$105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100% </c:v>
              </c:pt>
              <c:pt idx="1">
                <c:v>70% =&lt; 100%  </c:v>
              </c:pt>
              <c:pt idx="2">
                <c:v>          &lt; 70%  </c:v>
              </c:pt>
            </c:strLit>
          </c:cat>
          <c:val>
            <c:numRef>
              <c:f>'1'!$N$107:$N$109</c:f>
              <c:numCache>
                <c:formatCode>General</c:formatCode>
                <c:ptCount val="3"/>
                <c:pt idx="0">
                  <c:v>10</c:v>
                </c:pt>
                <c:pt idx="1">
                  <c:v>9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A0-44E3-8741-E0A4FCE4D86B}"/>
            </c:ext>
          </c:extLst>
        </c:ser>
        <c:ser>
          <c:idx val="1"/>
          <c:order val="1"/>
          <c:tx>
            <c:strRef>
              <c:f>'1'!$O$105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100% </c:v>
              </c:pt>
              <c:pt idx="1">
                <c:v>70% =&lt; 100%  </c:v>
              </c:pt>
              <c:pt idx="2">
                <c:v>          &lt; 70%  </c:v>
              </c:pt>
            </c:strLit>
          </c:cat>
          <c:val>
            <c:numRef>
              <c:f>'1'!$O$107:$O$109</c:f>
              <c:numCache>
                <c:formatCode>General</c:formatCode>
                <c:ptCount val="3"/>
                <c:pt idx="0">
                  <c:v>16</c:v>
                </c:pt>
                <c:pt idx="1">
                  <c:v>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A0-44E3-8741-E0A4FCE4D86B}"/>
            </c:ext>
          </c:extLst>
        </c:ser>
        <c:ser>
          <c:idx val="2"/>
          <c:order val="2"/>
          <c:tx>
            <c:strRef>
              <c:f>'1'!$P$105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100% </c:v>
              </c:pt>
              <c:pt idx="1">
                <c:v>70% =&lt; 100%  </c:v>
              </c:pt>
              <c:pt idx="2">
                <c:v>          &lt; 70%  </c:v>
              </c:pt>
            </c:strLit>
          </c:cat>
          <c:val>
            <c:numRef>
              <c:f>'1'!$P$107:$P$109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A0-44E3-8741-E0A4FCE4D86B}"/>
            </c:ext>
          </c:extLst>
        </c:ser>
        <c:ser>
          <c:idx val="3"/>
          <c:order val="3"/>
          <c:tx>
            <c:strRef>
              <c:f>'1'!$Q$105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100% </c:v>
              </c:pt>
              <c:pt idx="1">
                <c:v>70% =&lt; 100%  </c:v>
              </c:pt>
              <c:pt idx="2">
                <c:v>          &lt; 70%  </c:v>
              </c:pt>
            </c:strLit>
          </c:cat>
          <c:val>
            <c:numRef>
              <c:f>'1'!$Q$107:$Q$109</c:f>
              <c:numCache>
                <c:formatCode>General</c:formatCode>
                <c:ptCount val="3"/>
                <c:pt idx="0">
                  <c:v>15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A0-44E3-8741-E0A4FCE4D86B}"/>
            </c:ext>
          </c:extLst>
        </c:ser>
        <c:ser>
          <c:idx val="4"/>
          <c:order val="4"/>
          <c:tx>
            <c:strRef>
              <c:f>'1'!$R$105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100% </c:v>
              </c:pt>
              <c:pt idx="1">
                <c:v>70% =&lt; 100%  </c:v>
              </c:pt>
              <c:pt idx="2">
                <c:v>          &lt; 70%  </c:v>
              </c:pt>
            </c:strLit>
          </c:cat>
          <c:val>
            <c:numRef>
              <c:f>'1'!$R$107:$R$109</c:f>
              <c:numCache>
                <c:formatCode>General</c:formatCode>
                <c:ptCount val="3"/>
                <c:pt idx="0">
                  <c:v>18</c:v>
                </c:pt>
                <c:pt idx="1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A0-44E3-8741-E0A4FCE4D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876608"/>
        <c:axId val="77870208"/>
      </c:barChart>
      <c:catAx>
        <c:axId val="778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87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7870208"/>
        <c:scaling>
          <c:orientation val="minMax"/>
          <c:max val="2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Nombre de cantons
Anzahl Kantonen</a:t>
                </a:r>
              </a:p>
            </c:rich>
          </c:tx>
          <c:layout>
            <c:manualLayout>
              <c:xMode val="edge"/>
              <c:yMode val="edge"/>
              <c:x val="1.7447209044014051E-2"/>
              <c:y val="0.337891108357107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77876608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308594555761815"/>
          <c:y val="0.36523489747271182"/>
          <c:w val="5.7731828236917547E-2"/>
          <c:h val="0.22656282410071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8202134271902E-2"/>
          <c:y val="0.17180662934997656"/>
          <c:w val="0.94098473638984415"/>
          <c:h val="0.65859207917491014"/>
        </c:manualLayout>
      </c:layout>
      <c:lineChart>
        <c:grouping val="standard"/>
        <c:varyColors val="0"/>
        <c:ser>
          <c:idx val="1"/>
          <c:order val="0"/>
          <c:tx>
            <c:strRef>
              <c:f>'2'!$A$32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'2'!$K$32:$AF$32</c:f>
              <c:numCache>
                <c:formatCode>0.0</c:formatCode>
                <c:ptCount val="22"/>
                <c:pt idx="0">
                  <c:v>12.399999999999999</c:v>
                </c:pt>
                <c:pt idx="1">
                  <c:v>11.7</c:v>
                </c:pt>
                <c:pt idx="2">
                  <c:v>12.1</c:v>
                </c:pt>
                <c:pt idx="3">
                  <c:v>11.7</c:v>
                </c:pt>
                <c:pt idx="4">
                  <c:v>11.9</c:v>
                </c:pt>
                <c:pt idx="5">
                  <c:v>10.768104495991285</c:v>
                </c:pt>
                <c:pt idx="6">
                  <c:v>13.5</c:v>
                </c:pt>
                <c:pt idx="7">
                  <c:v>13.4</c:v>
                </c:pt>
                <c:pt idx="8">
                  <c:v>13.02</c:v>
                </c:pt>
                <c:pt idx="9">
                  <c:v>12.25</c:v>
                </c:pt>
                <c:pt idx="10">
                  <c:v>12.1</c:v>
                </c:pt>
                <c:pt idx="11">
                  <c:v>10.7</c:v>
                </c:pt>
                <c:pt idx="12">
                  <c:v>9.23</c:v>
                </c:pt>
                <c:pt idx="13">
                  <c:v>9.49</c:v>
                </c:pt>
                <c:pt idx="14">
                  <c:v>10.370000000000001</c:v>
                </c:pt>
                <c:pt idx="15">
                  <c:v>12.1</c:v>
                </c:pt>
                <c:pt idx="16">
                  <c:v>10.7</c:v>
                </c:pt>
                <c:pt idx="17">
                  <c:v>11.4</c:v>
                </c:pt>
                <c:pt idx="18">
                  <c:v>11.4</c:v>
                </c:pt>
                <c:pt idx="19">
                  <c:v>12.784298485876953</c:v>
                </c:pt>
                <c:pt idx="20">
                  <c:v>10.66</c:v>
                </c:pt>
                <c:pt idx="21">
                  <c:v>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5-4F21-9976-592923EC71E5}"/>
            </c:ext>
          </c:extLst>
        </c:ser>
        <c:ser>
          <c:idx val="2"/>
          <c:order val="1"/>
          <c:tx>
            <c:strRef>
              <c:f>'2'!$A$34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1-2F55-4F21-9976-592923EC71E5}"/>
              </c:ext>
            </c:extLst>
          </c:dPt>
          <c:cat>
            <c:numRef>
              <c:f>'2'!$K$2:$AF$2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'2'!$K$34:$AF$34</c:f>
              <c:numCache>
                <c:formatCode>0.0</c:formatCode>
                <c:ptCount val="22"/>
                <c:pt idx="0">
                  <c:v>12.575000000000001</c:v>
                </c:pt>
                <c:pt idx="1">
                  <c:v>11.788</c:v>
                </c:pt>
                <c:pt idx="2">
                  <c:v>12.452</c:v>
                </c:pt>
                <c:pt idx="3">
                  <c:v>11.236000000000001</c:v>
                </c:pt>
                <c:pt idx="4">
                  <c:v>11.970871462920364</c:v>
                </c:pt>
                <c:pt idx="5">
                  <c:v>11.206324179839655</c:v>
                </c:pt>
                <c:pt idx="6">
                  <c:v>13.72394225197575</c:v>
                </c:pt>
                <c:pt idx="7">
                  <c:v>13.615852812248614</c:v>
                </c:pt>
                <c:pt idx="8">
                  <c:v>13.560862758464177</c:v>
                </c:pt>
                <c:pt idx="9">
                  <c:v>13.048000000000002</c:v>
                </c:pt>
                <c:pt idx="10">
                  <c:v>12.400094692777049</c:v>
                </c:pt>
                <c:pt idx="11">
                  <c:v>11.208894692777053</c:v>
                </c:pt>
                <c:pt idx="12">
                  <c:v>9.5340000000000007</c:v>
                </c:pt>
                <c:pt idx="13">
                  <c:v>10.105866728048911</c:v>
                </c:pt>
                <c:pt idx="14">
                  <c:v>11.76166436804465</c:v>
                </c:pt>
                <c:pt idx="15">
                  <c:v>12.906153846153845</c:v>
                </c:pt>
                <c:pt idx="16">
                  <c:v>11.448461538461537</c:v>
                </c:pt>
                <c:pt idx="17">
                  <c:v>12.092866614825933</c:v>
                </c:pt>
                <c:pt idx="18">
                  <c:v>12.522157242361272</c:v>
                </c:pt>
                <c:pt idx="19">
                  <c:v>13.645330652759769</c:v>
                </c:pt>
                <c:pt idx="20">
                  <c:v>11.68815029320106</c:v>
                </c:pt>
                <c:pt idx="21">
                  <c:v>12.751101647956562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55-4F21-9976-592923EC71E5}"/>
            </c:ext>
          </c:extLst>
        </c:ser>
        <c:ser>
          <c:idx val="0"/>
          <c:order val="2"/>
          <c:tx>
            <c:strRef>
              <c:f>'2'!$A$36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'2'!$K$2:$AF$2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'2'!$K$36:$AF$36</c:f>
              <c:numCache>
                <c:formatCode>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F55-4F21-9976-592923EC7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5952"/>
        <c:axId val="104994304"/>
        <c:extLst/>
      </c:lineChart>
      <c:catAx>
        <c:axId val="1040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9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9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04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082003332323415"/>
          <c:y val="0.90118364197530865"/>
          <c:w val="0.55950556662827611"/>
          <c:h val="7.89953703703703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08202134271902E-2"/>
          <c:y val="0.17180662934997656"/>
          <c:w val="0.94098473638984415"/>
          <c:h val="0.65859207917491014"/>
        </c:manualLayout>
      </c:layout>
      <c:lineChart>
        <c:grouping val="standard"/>
        <c:varyColors val="0"/>
        <c:ser>
          <c:idx val="1"/>
          <c:order val="0"/>
          <c:tx>
            <c:strRef>
              <c:f>'2'!$A$32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'2'!$K$2:$AF$2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'2'!$K$32:$AF$32</c:f>
              <c:numCache>
                <c:formatCode>0.0</c:formatCode>
                <c:ptCount val="22"/>
                <c:pt idx="0">
                  <c:v>12.399999999999999</c:v>
                </c:pt>
                <c:pt idx="1">
                  <c:v>11.7</c:v>
                </c:pt>
                <c:pt idx="2">
                  <c:v>12.1</c:v>
                </c:pt>
                <c:pt idx="3">
                  <c:v>11.7</c:v>
                </c:pt>
                <c:pt idx="4">
                  <c:v>11.9</c:v>
                </c:pt>
                <c:pt idx="5">
                  <c:v>10.768104495991285</c:v>
                </c:pt>
                <c:pt idx="6">
                  <c:v>13.5</c:v>
                </c:pt>
                <c:pt idx="7">
                  <c:v>13.4</c:v>
                </c:pt>
                <c:pt idx="8">
                  <c:v>13.02</c:v>
                </c:pt>
                <c:pt idx="9">
                  <c:v>12.25</c:v>
                </c:pt>
                <c:pt idx="10">
                  <c:v>12.1</c:v>
                </c:pt>
                <c:pt idx="11">
                  <c:v>10.7</c:v>
                </c:pt>
                <c:pt idx="12">
                  <c:v>9.23</c:v>
                </c:pt>
                <c:pt idx="13">
                  <c:v>9.49</c:v>
                </c:pt>
                <c:pt idx="14">
                  <c:v>10.370000000000001</c:v>
                </c:pt>
                <c:pt idx="15">
                  <c:v>12.1</c:v>
                </c:pt>
                <c:pt idx="16">
                  <c:v>10.7</c:v>
                </c:pt>
                <c:pt idx="17">
                  <c:v>11.4</c:v>
                </c:pt>
                <c:pt idx="18">
                  <c:v>11.4</c:v>
                </c:pt>
                <c:pt idx="19">
                  <c:v>12.784298485876953</c:v>
                </c:pt>
                <c:pt idx="20">
                  <c:v>10.66</c:v>
                </c:pt>
                <c:pt idx="21">
                  <c:v>11.49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0-462D-B8B0-42E7DB0B5703}"/>
            </c:ext>
          </c:extLst>
        </c:ser>
        <c:ser>
          <c:idx val="2"/>
          <c:order val="1"/>
          <c:tx>
            <c:strRef>
              <c:f>'2'!$A$34</c:f>
              <c:strCache>
                <c:ptCount val="1"/>
                <c:pt idx="0">
                  <c:v>Moyenne/Mittelwert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1-8AD0-462D-B8B0-42E7DB0B5703}"/>
              </c:ext>
            </c:extLst>
          </c:dPt>
          <c:cat>
            <c:numRef>
              <c:f>'2'!$K$2:$AF$2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'2'!$K$34:$AF$34</c:f>
              <c:numCache>
                <c:formatCode>0.0</c:formatCode>
                <c:ptCount val="22"/>
                <c:pt idx="0">
                  <c:v>12.575000000000001</c:v>
                </c:pt>
                <c:pt idx="1">
                  <c:v>11.788</c:v>
                </c:pt>
                <c:pt idx="2">
                  <c:v>12.452</c:v>
                </c:pt>
                <c:pt idx="3">
                  <c:v>11.236000000000001</c:v>
                </c:pt>
                <c:pt idx="4">
                  <c:v>11.970871462920364</c:v>
                </c:pt>
                <c:pt idx="5">
                  <c:v>11.206324179839655</c:v>
                </c:pt>
                <c:pt idx="6">
                  <c:v>13.72394225197575</c:v>
                </c:pt>
                <c:pt idx="7">
                  <c:v>13.615852812248614</c:v>
                </c:pt>
                <c:pt idx="8">
                  <c:v>13.560862758464177</c:v>
                </c:pt>
                <c:pt idx="9">
                  <c:v>13.048000000000002</c:v>
                </c:pt>
                <c:pt idx="10">
                  <c:v>12.400094692777049</c:v>
                </c:pt>
                <c:pt idx="11">
                  <c:v>11.208894692777053</c:v>
                </c:pt>
                <c:pt idx="12">
                  <c:v>9.5340000000000007</c:v>
                </c:pt>
                <c:pt idx="13">
                  <c:v>10.105866728048911</c:v>
                </c:pt>
                <c:pt idx="14">
                  <c:v>11.76166436804465</c:v>
                </c:pt>
                <c:pt idx="15">
                  <c:v>12.906153846153845</c:v>
                </c:pt>
                <c:pt idx="16">
                  <c:v>11.448461538461537</c:v>
                </c:pt>
                <c:pt idx="17">
                  <c:v>12.092866614825933</c:v>
                </c:pt>
                <c:pt idx="18">
                  <c:v>12.522157242361272</c:v>
                </c:pt>
                <c:pt idx="19">
                  <c:v>13.645330652759769</c:v>
                </c:pt>
                <c:pt idx="20">
                  <c:v>11.68815029320106</c:v>
                </c:pt>
                <c:pt idx="21">
                  <c:v>12.751101647956562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0-462D-B8B0-42E7DB0B5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045952"/>
        <c:axId val="104994304"/>
        <c:extLst/>
      </c:lineChart>
      <c:catAx>
        <c:axId val="1040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99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994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045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082003332323415"/>
          <c:y val="0.90118364197530865"/>
          <c:w val="0.55950556662827611"/>
          <c:h val="7.89953703703703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2593540492795E-2"/>
          <c:y val="6.2500089407095061E-2"/>
          <c:w val="0.83930258243309697"/>
          <c:h val="0.83007931243798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'2'!$M$104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20% </c:v>
              </c:pt>
              <c:pt idx="1">
                <c:v>10% =&lt;  20% </c:v>
              </c:pt>
              <c:pt idx="2">
                <c:v>          &lt; 10% </c:v>
              </c:pt>
            </c:strLit>
          </c:cat>
          <c:val>
            <c:numRef>
              <c:f>'2'!$M$106:$M$108</c:f>
              <c:numCache>
                <c:formatCode>General</c:formatCode>
                <c:ptCount val="3"/>
                <c:pt idx="0">
                  <c:v>1</c:v>
                </c:pt>
                <c:pt idx="1">
                  <c:v>10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B-4719-AC1D-47DA78C847CB}"/>
            </c:ext>
          </c:extLst>
        </c:ser>
        <c:ser>
          <c:idx val="1"/>
          <c:order val="1"/>
          <c:tx>
            <c:strRef>
              <c:f>'2'!$N$104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20% </c:v>
              </c:pt>
              <c:pt idx="1">
                <c:v>10% =&lt;  20% </c:v>
              </c:pt>
              <c:pt idx="2">
                <c:v>          &lt; 10% </c:v>
              </c:pt>
            </c:strLit>
          </c:cat>
          <c:val>
            <c:numRef>
              <c:f>'2'!$N$106:$N$108</c:f>
              <c:numCache>
                <c:formatCode>General</c:formatCode>
                <c:ptCount val="3"/>
                <c:pt idx="0">
                  <c:v>2</c:v>
                </c:pt>
                <c:pt idx="1">
                  <c:v>20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B-4719-AC1D-47DA78C847CB}"/>
            </c:ext>
          </c:extLst>
        </c:ser>
        <c:ser>
          <c:idx val="2"/>
          <c:order val="2"/>
          <c:tx>
            <c:strRef>
              <c:f>'2'!$O$104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20% </c:v>
              </c:pt>
              <c:pt idx="1">
                <c:v>10% =&lt;  20% </c:v>
              </c:pt>
              <c:pt idx="2">
                <c:v>          &lt; 10% </c:v>
              </c:pt>
            </c:strLit>
          </c:cat>
          <c:val>
            <c:numRef>
              <c:f>'2'!$O$106:$O$108</c:f>
              <c:numCache>
                <c:formatCode>General</c:formatCode>
                <c:ptCount val="3"/>
                <c:pt idx="0">
                  <c:v>1</c:v>
                </c:pt>
                <c:pt idx="1">
                  <c:v>16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AB-4719-AC1D-47DA78C847CB}"/>
            </c:ext>
          </c:extLst>
        </c:ser>
        <c:ser>
          <c:idx val="3"/>
          <c:order val="3"/>
          <c:tx>
            <c:strRef>
              <c:f>'2'!$P$104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20% </c:v>
              </c:pt>
              <c:pt idx="1">
                <c:v>10% =&lt;  20% </c:v>
              </c:pt>
              <c:pt idx="2">
                <c:v>          &lt; 10% </c:v>
              </c:pt>
            </c:strLit>
          </c:cat>
          <c:val>
            <c:numRef>
              <c:f>'2'!$P$106:$P$108</c:f>
              <c:numCache>
                <c:formatCode>General</c:formatCode>
                <c:ptCount val="3"/>
                <c:pt idx="0">
                  <c:v>3</c:v>
                </c:pt>
                <c:pt idx="1">
                  <c:v>19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AB-4719-AC1D-47DA78C847CB}"/>
            </c:ext>
          </c:extLst>
        </c:ser>
        <c:ser>
          <c:idx val="4"/>
          <c:order val="4"/>
          <c:tx>
            <c:strRef>
              <c:f>'2'!$Q$104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3"/>
              <c:pt idx="0">
                <c:v>          &gt; 20% </c:v>
              </c:pt>
              <c:pt idx="1">
                <c:v>10% =&lt;  20% </c:v>
              </c:pt>
              <c:pt idx="2">
                <c:v>          &lt; 10% </c:v>
              </c:pt>
            </c:strLit>
          </c:cat>
          <c:val>
            <c:numRef>
              <c:f>'2'!$Q$106:$Q$108</c:f>
              <c:numCache>
                <c:formatCode>General</c:formatCode>
                <c:ptCount val="3"/>
                <c:pt idx="0">
                  <c:v>2</c:v>
                </c:pt>
                <c:pt idx="1">
                  <c:v>16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AB-4719-AC1D-47DA78C84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192768"/>
        <c:axId val="94194304"/>
      </c:barChart>
      <c:catAx>
        <c:axId val="9419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19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194304"/>
        <c:scaling>
          <c:orientation val="minMax"/>
          <c:max val="2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Nombre de cantons
Anzahl Kantonen</a:t>
                </a:r>
              </a:p>
            </c:rich>
          </c:tx>
          <c:layout>
            <c:manualLayout>
              <c:xMode val="edge"/>
              <c:yMode val="edge"/>
              <c:x val="1.7447209044014051E-2"/>
              <c:y val="0.337891108357107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192768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449032844693536"/>
          <c:y val="0.36523489747271182"/>
          <c:w val="5.6327522378479981E-2"/>
          <c:h val="0.22656282410071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04344348098119E-2"/>
          <c:y val="0.1721858016560639"/>
          <c:w val="0.94877600147825769"/>
          <c:h val="0.65783806273726975"/>
        </c:manualLayout>
      </c:layout>
      <c:lineChart>
        <c:grouping val="standard"/>
        <c:varyColors val="0"/>
        <c:ser>
          <c:idx val="1"/>
          <c:order val="0"/>
          <c:tx>
            <c:strRef>
              <c:f>'3'!$A$32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'3'!$K$2:$AF$2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'3'!$K$32:$AF$32</c:f>
              <c:numCache>
                <c:formatCode>0.0</c:formatCode>
                <c:ptCount val="22"/>
                <c:pt idx="0">
                  <c:v>2.2000000000000002</c:v>
                </c:pt>
                <c:pt idx="1">
                  <c:v>1.6</c:v>
                </c:pt>
                <c:pt idx="2">
                  <c:v>1.25</c:v>
                </c:pt>
                <c:pt idx="3">
                  <c:v>0.9</c:v>
                </c:pt>
                <c:pt idx="4">
                  <c:v>0.85000000000000009</c:v>
                </c:pt>
                <c:pt idx="5">
                  <c:v>0.35499999999999998</c:v>
                </c:pt>
                <c:pt idx="6">
                  <c:v>5.5000000000000007E-2</c:v>
                </c:pt>
                <c:pt idx="7">
                  <c:v>-0.1</c:v>
                </c:pt>
                <c:pt idx="8">
                  <c:v>-0.45</c:v>
                </c:pt>
                <c:pt idx="9">
                  <c:v>-0.43</c:v>
                </c:pt>
                <c:pt idx="10">
                  <c:v>-0.6</c:v>
                </c:pt>
                <c:pt idx="11">
                  <c:v>-0.8</c:v>
                </c:pt>
                <c:pt idx="12">
                  <c:v>-0.63</c:v>
                </c:pt>
                <c:pt idx="13">
                  <c:v>-0.7</c:v>
                </c:pt>
                <c:pt idx="14">
                  <c:v>-0.56000000000000005</c:v>
                </c:pt>
                <c:pt idx="15">
                  <c:v>-0.26500000000000001</c:v>
                </c:pt>
                <c:pt idx="16">
                  <c:v>0.15000000000000002</c:v>
                </c:pt>
                <c:pt idx="17">
                  <c:v>0.17499999999999999</c:v>
                </c:pt>
                <c:pt idx="18">
                  <c:v>0.2</c:v>
                </c:pt>
                <c:pt idx="19">
                  <c:v>0.2</c:v>
                </c:pt>
                <c:pt idx="20">
                  <c:v>0.185</c:v>
                </c:pt>
                <c:pt idx="2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7-441D-8587-5C7A78D28C6E}"/>
            </c:ext>
          </c:extLst>
        </c:ser>
        <c:ser>
          <c:idx val="0"/>
          <c:order val="1"/>
          <c:tx>
            <c:strRef>
              <c:f>'3'!$A$34</c:f>
              <c:strCache>
                <c:ptCount val="1"/>
                <c:pt idx="0">
                  <c:v>Moyenne/Mittelswert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'3'!$K$2:$AF$2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'3'!$K$34:$AF$34</c:f>
              <c:numCache>
                <c:formatCode>0.0</c:formatCode>
                <c:ptCount val="22"/>
                <c:pt idx="0">
                  <c:v>2.2159999999999997</c:v>
                </c:pt>
                <c:pt idx="1">
                  <c:v>2.134615384615385</c:v>
                </c:pt>
                <c:pt idx="2">
                  <c:v>1.6461538461538465</c:v>
                </c:pt>
                <c:pt idx="3">
                  <c:v>1.1909756695728226</c:v>
                </c:pt>
                <c:pt idx="4">
                  <c:v>0.92988732123700713</c:v>
                </c:pt>
                <c:pt idx="5">
                  <c:v>0.72039873157176126</c:v>
                </c:pt>
                <c:pt idx="6">
                  <c:v>0.34600303587857323</c:v>
                </c:pt>
                <c:pt idx="7">
                  <c:v>8.7037464895366123E-2</c:v>
                </c:pt>
                <c:pt idx="8">
                  <c:v>-0.11656137641886699</c:v>
                </c:pt>
                <c:pt idx="9">
                  <c:v>-0.36199999999999988</c:v>
                </c:pt>
                <c:pt idx="10">
                  <c:v>-0.45264063597186988</c:v>
                </c:pt>
                <c:pt idx="11">
                  <c:v>-0.53984063597186993</c:v>
                </c:pt>
                <c:pt idx="12">
                  <c:v>-0.75449085318392906</c:v>
                </c:pt>
                <c:pt idx="13">
                  <c:v>-0.9598290809496689</c:v>
                </c:pt>
                <c:pt idx="14">
                  <c:v>-0.8290508634814181</c:v>
                </c:pt>
                <c:pt idx="15">
                  <c:v>-0.75458041958041933</c:v>
                </c:pt>
                <c:pt idx="16">
                  <c:v>-0.58692307692307688</c:v>
                </c:pt>
                <c:pt idx="17">
                  <c:v>-0.38697491895089237</c:v>
                </c:pt>
                <c:pt idx="18">
                  <c:v>-0.12817795638272039</c:v>
                </c:pt>
                <c:pt idx="19">
                  <c:v>0.1506380449004239</c:v>
                </c:pt>
                <c:pt idx="20">
                  <c:v>0.13126419393303707</c:v>
                </c:pt>
                <c:pt idx="21">
                  <c:v>-1.162387898240097E-2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7-441D-8587-5C7A78D28C6E}"/>
            </c:ext>
          </c:extLst>
        </c:ser>
        <c:ser>
          <c:idx val="2"/>
          <c:order val="2"/>
          <c:tx>
            <c:strRef>
              <c:f>'3'!$A$36</c:f>
              <c:strCache>
                <c:ptCount val="1"/>
              </c:strCache>
              <c:extLst xmlns:c15="http://schemas.microsoft.com/office/drawing/2012/chart"/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'3'!$K$2:$AF$2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'3'!$K$36:$AF$36</c:f>
              <c:numCache>
                <c:formatCode>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9917-441D-8587-5C7A78D28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68864"/>
        <c:axId val="105045376"/>
        <c:extLst/>
      </c:lineChart>
      <c:catAx>
        <c:axId val="1044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04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45376"/>
        <c:scaling>
          <c:orientation val="minMax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46886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800323672429655"/>
          <c:y val="0.89448971193415638"/>
          <c:w val="0.45508582856507973"/>
          <c:h val="8.56448045267489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604344348098119E-2"/>
          <c:y val="0.1721858016560639"/>
          <c:w val="0.94877600147825769"/>
          <c:h val="0.65783806273726975"/>
        </c:manualLayout>
      </c:layout>
      <c:lineChart>
        <c:grouping val="standard"/>
        <c:varyColors val="0"/>
        <c:ser>
          <c:idx val="1"/>
          <c:order val="0"/>
          <c:tx>
            <c:strRef>
              <c:f>'3'!$A$32</c:f>
              <c:strCache>
                <c:ptCount val="1"/>
                <c:pt idx="0">
                  <c:v>Médiane/Median CH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'3'!$K$2:$AF$2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'3'!$K$32:$AF$32</c:f>
              <c:numCache>
                <c:formatCode>0.0</c:formatCode>
                <c:ptCount val="22"/>
                <c:pt idx="0">
                  <c:v>2.2000000000000002</c:v>
                </c:pt>
                <c:pt idx="1">
                  <c:v>1.6</c:v>
                </c:pt>
                <c:pt idx="2">
                  <c:v>1.25</c:v>
                </c:pt>
                <c:pt idx="3">
                  <c:v>0.9</c:v>
                </c:pt>
                <c:pt idx="4">
                  <c:v>0.85000000000000009</c:v>
                </c:pt>
                <c:pt idx="5">
                  <c:v>0.35499999999999998</c:v>
                </c:pt>
                <c:pt idx="6">
                  <c:v>5.5000000000000007E-2</c:v>
                </c:pt>
                <c:pt idx="7">
                  <c:v>-0.1</c:v>
                </c:pt>
                <c:pt idx="8">
                  <c:v>-0.45</c:v>
                </c:pt>
                <c:pt idx="9">
                  <c:v>-0.43</c:v>
                </c:pt>
                <c:pt idx="10">
                  <c:v>-0.6</c:v>
                </c:pt>
                <c:pt idx="11">
                  <c:v>-0.8</c:v>
                </c:pt>
                <c:pt idx="12">
                  <c:v>-0.63</c:v>
                </c:pt>
                <c:pt idx="13">
                  <c:v>-0.7</c:v>
                </c:pt>
                <c:pt idx="14">
                  <c:v>-0.56000000000000005</c:v>
                </c:pt>
                <c:pt idx="15">
                  <c:v>-0.26500000000000001</c:v>
                </c:pt>
                <c:pt idx="16">
                  <c:v>0.15000000000000002</c:v>
                </c:pt>
                <c:pt idx="17">
                  <c:v>0.17499999999999999</c:v>
                </c:pt>
                <c:pt idx="18">
                  <c:v>0.2</c:v>
                </c:pt>
                <c:pt idx="19">
                  <c:v>0.2</c:v>
                </c:pt>
                <c:pt idx="20">
                  <c:v>0.185</c:v>
                </c:pt>
                <c:pt idx="21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9-4CF0-96B2-EB8F82761A9D}"/>
            </c:ext>
          </c:extLst>
        </c:ser>
        <c:ser>
          <c:idx val="0"/>
          <c:order val="1"/>
          <c:tx>
            <c:strRef>
              <c:f>'3'!$A$34</c:f>
              <c:strCache>
                <c:ptCount val="1"/>
                <c:pt idx="0">
                  <c:v>Moyenne/Mittelswert CH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triangle"/>
            <c:size val="10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'3'!$K$2:$AF$2</c:f>
              <c:numCache>
                <c:formatCode>General</c:formatCod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</c:numCache>
            </c:numRef>
          </c:cat>
          <c:val>
            <c:numRef>
              <c:f>'3'!$K$34:$AF$34</c:f>
              <c:numCache>
                <c:formatCode>0.0</c:formatCode>
                <c:ptCount val="22"/>
                <c:pt idx="0">
                  <c:v>2.2159999999999997</c:v>
                </c:pt>
                <c:pt idx="1">
                  <c:v>2.134615384615385</c:v>
                </c:pt>
                <c:pt idx="2">
                  <c:v>1.6461538461538465</c:v>
                </c:pt>
                <c:pt idx="3">
                  <c:v>1.1909756695728226</c:v>
                </c:pt>
                <c:pt idx="4">
                  <c:v>0.92988732123700713</c:v>
                </c:pt>
                <c:pt idx="5">
                  <c:v>0.72039873157176126</c:v>
                </c:pt>
                <c:pt idx="6">
                  <c:v>0.34600303587857323</c:v>
                </c:pt>
                <c:pt idx="7">
                  <c:v>8.7037464895366123E-2</c:v>
                </c:pt>
                <c:pt idx="8">
                  <c:v>-0.11656137641886699</c:v>
                </c:pt>
                <c:pt idx="9">
                  <c:v>-0.36199999999999988</c:v>
                </c:pt>
                <c:pt idx="10">
                  <c:v>-0.45264063597186988</c:v>
                </c:pt>
                <c:pt idx="11">
                  <c:v>-0.53984063597186993</c:v>
                </c:pt>
                <c:pt idx="12">
                  <c:v>-0.75449085318392906</c:v>
                </c:pt>
                <c:pt idx="13">
                  <c:v>-0.9598290809496689</c:v>
                </c:pt>
                <c:pt idx="14">
                  <c:v>-0.8290508634814181</c:v>
                </c:pt>
                <c:pt idx="15">
                  <c:v>-0.75458041958041933</c:v>
                </c:pt>
                <c:pt idx="16">
                  <c:v>-0.58692307692307688</c:v>
                </c:pt>
                <c:pt idx="17">
                  <c:v>-0.38697491895089237</c:v>
                </c:pt>
                <c:pt idx="18">
                  <c:v>-0.12817795638272039</c:v>
                </c:pt>
                <c:pt idx="19">
                  <c:v>0.1506380449004239</c:v>
                </c:pt>
                <c:pt idx="20">
                  <c:v>0.13126419393303707</c:v>
                </c:pt>
                <c:pt idx="21">
                  <c:v>-1.162387898240097E-2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9-4CF0-96B2-EB8F82761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68864"/>
        <c:axId val="105045376"/>
        <c:extLst/>
      </c:lineChart>
      <c:catAx>
        <c:axId val="1044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5045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45376"/>
        <c:scaling>
          <c:orientation val="minMax"/>
          <c:min val="-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04468864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6800323672429655"/>
          <c:y val="0.89448971193415638"/>
          <c:w val="0.45508582856507973"/>
          <c:h val="8.56448045267489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607208933199481E-2"/>
          <c:y val="5.8715754145698143E-2"/>
          <c:w val="0.84375064373065478"/>
          <c:h val="0.84036923121030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'3'!$K$107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&lt; 2%  </c:v>
              </c:pt>
              <c:pt idx="1">
                <c:v>2%    &gt; 5% </c:v>
              </c:pt>
              <c:pt idx="2">
                <c:v>5%    &gt; 8% </c:v>
              </c:pt>
              <c:pt idx="3">
                <c:v>         &gt; 8% </c:v>
              </c:pt>
            </c:strLit>
          </c:cat>
          <c:val>
            <c:numRef>
              <c:f>'3'!$K$109:$K$112</c:f>
              <c:numCache>
                <c:formatCode>General</c:formatCode>
                <c:ptCount val="4"/>
                <c:pt idx="0">
                  <c:v>24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B-4BFA-B744-EE74AC6CC6D8}"/>
            </c:ext>
          </c:extLst>
        </c:ser>
        <c:ser>
          <c:idx val="1"/>
          <c:order val="1"/>
          <c:tx>
            <c:strRef>
              <c:f>'3'!$L$107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&lt; 2%  </c:v>
              </c:pt>
              <c:pt idx="1">
                <c:v>2%    &gt; 5% </c:v>
              </c:pt>
              <c:pt idx="2">
                <c:v>5%    &gt; 8% </c:v>
              </c:pt>
              <c:pt idx="3">
                <c:v>         &gt; 8% </c:v>
              </c:pt>
            </c:strLit>
          </c:cat>
          <c:val>
            <c:numRef>
              <c:f>'3'!$L$109:$L$112</c:f>
              <c:numCache>
                <c:formatCode>General</c:formatCode>
                <c:ptCount val="4"/>
                <c:pt idx="0">
                  <c:v>25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DB-4BFA-B744-EE74AC6CC6D8}"/>
            </c:ext>
          </c:extLst>
        </c:ser>
        <c:ser>
          <c:idx val="2"/>
          <c:order val="2"/>
          <c:tx>
            <c:strRef>
              <c:f>'3'!$M$107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&lt; 2%  </c:v>
              </c:pt>
              <c:pt idx="1">
                <c:v>2%    &gt; 5% </c:v>
              </c:pt>
              <c:pt idx="2">
                <c:v>5%    &gt; 8% </c:v>
              </c:pt>
              <c:pt idx="3">
                <c:v>         &gt; 8% </c:v>
              </c:pt>
            </c:strLit>
          </c:cat>
          <c:val>
            <c:numRef>
              <c:f>'3'!$M$109:$M$112</c:f>
              <c:numCache>
                <c:formatCode>General</c:formatCode>
                <c:ptCount val="4"/>
                <c:pt idx="0">
                  <c:v>24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DB-4BFA-B744-EE74AC6CC6D8}"/>
            </c:ext>
          </c:extLst>
        </c:ser>
        <c:ser>
          <c:idx val="3"/>
          <c:order val="3"/>
          <c:tx>
            <c:strRef>
              <c:f>'3'!$N$107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&lt; 2%  </c:v>
              </c:pt>
              <c:pt idx="1">
                <c:v>2%    &gt; 5% </c:v>
              </c:pt>
              <c:pt idx="2">
                <c:v>5%    &gt; 8% </c:v>
              </c:pt>
              <c:pt idx="3">
                <c:v>         &gt; 8% </c:v>
              </c:pt>
            </c:strLit>
          </c:cat>
          <c:val>
            <c:numRef>
              <c:f>'3'!$N$109:$N$112</c:f>
              <c:numCache>
                <c:formatCode>General</c:formatCode>
                <c:ptCount val="4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DB-4BFA-B744-EE74AC6CC6D8}"/>
            </c:ext>
          </c:extLst>
        </c:ser>
        <c:ser>
          <c:idx val="4"/>
          <c:order val="4"/>
          <c:tx>
            <c:strRef>
              <c:f>'3'!$O$107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4"/>
              <c:pt idx="0">
                <c:v>        &lt; 2%  </c:v>
              </c:pt>
              <c:pt idx="1">
                <c:v>2%    &gt; 5% </c:v>
              </c:pt>
              <c:pt idx="2">
                <c:v>5%    &gt; 8% </c:v>
              </c:pt>
              <c:pt idx="3">
                <c:v>         &gt; 8% </c:v>
              </c:pt>
            </c:strLit>
          </c:cat>
          <c:val>
            <c:numRef>
              <c:f>'3'!$O$109:$O$112</c:f>
              <c:numCache>
                <c:formatCode>General</c:formatCode>
                <c:ptCount val="4"/>
                <c:pt idx="0">
                  <c:v>26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DB-4BFA-B744-EE74AC6CC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251264"/>
        <c:axId val="94261248"/>
      </c:barChart>
      <c:catAx>
        <c:axId val="9425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26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4261248"/>
        <c:scaling>
          <c:orientation val="minMax"/>
          <c:max val="2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Nombre de cantons
Anzahl Kantone</a:t>
                </a:r>
              </a:p>
            </c:rich>
          </c:tx>
          <c:layout>
            <c:manualLayout>
              <c:xMode val="edge"/>
              <c:yMode val="edge"/>
              <c:x val="5.199629458082446E-3"/>
              <c:y val="0.348624759197261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94251264"/>
        <c:crosses val="autoZero"/>
        <c:crossBetween val="between"/>
        <c:majorUnit val="2"/>
      </c:valAx>
      <c:spPr>
        <a:solidFill>
          <a:srgbClr val="CCFFFF"/>
        </a:solidFill>
        <a:ln w="12700">
          <a:solidFill>
            <a:srgbClr val="33333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3216103134167072"/>
          <c:y val="0.37247806536177258"/>
          <c:w val="5.8911069939786939E-2"/>
          <c:h val="0.212844608778155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30480</xdr:rowOff>
    </xdr:from>
    <xdr:to>
      <xdr:col>7</xdr:col>
      <xdr:colOff>563880</xdr:colOff>
      <xdr:row>5</xdr:row>
      <xdr:rowOff>30480</xdr:rowOff>
    </xdr:to>
    <xdr:sp macro="" textlink="">
      <xdr:nvSpPr>
        <xdr:cNvPr id="9218" name="Rectangle 2"/>
        <xdr:cNvSpPr>
          <a:spLocks noChangeArrowheads="1"/>
        </xdr:cNvSpPr>
      </xdr:nvSpPr>
      <xdr:spPr bwMode="auto">
        <a:xfrm>
          <a:off x="76200" y="198120"/>
          <a:ext cx="592074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008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2700" tIns="12700" rIns="12700" bIns="12700" anchor="t" upright="1"/>
        <a:lstStyle/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KONFERENZ DER KANTONALEN AUFSICHTSSTELLEN ÜBER DIE GEMEINDEFINANZEN</a:t>
          </a:r>
        </a:p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CONFERENCE DES AUTORITES CANTONALES DE SURVEILLANCE DES FINANCES COMMUNALES</a:t>
          </a:r>
        </a:p>
        <a:p>
          <a:pPr algn="l" rtl="0"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CONFERENZA DELLE AUTORITÀ DI VIGILANZA SULLE FINANZE DEI COMUNI</a:t>
          </a:r>
        </a:p>
        <a:p>
          <a:pPr algn="l" rtl="0">
            <a:lnSpc>
              <a:spcPts val="900"/>
            </a:lnSpc>
            <a:defRPr sz="1000"/>
          </a:pPr>
          <a:r>
            <a:rPr lang="de-CH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CONFERENZA DA LAS AUTORITADS DA SURVEGLIANZA CHANTUNALAS SUR LAS FINANZAS COMMUNALAS</a:t>
          </a:r>
        </a:p>
        <a:p>
          <a:pPr algn="l" rtl="0">
            <a:lnSpc>
              <a:spcPts val="1100"/>
            </a:lnSpc>
            <a:defRPr sz="1000"/>
          </a:pPr>
          <a:endParaRPr lang="de-CH"/>
        </a:p>
      </xdr:txBody>
    </xdr:sp>
    <xdr:clientData/>
  </xdr:twoCellAnchor>
  <xdr:twoCellAnchor>
    <xdr:from>
      <xdr:col>0</xdr:col>
      <xdr:colOff>106681</xdr:colOff>
      <xdr:row>7</xdr:row>
      <xdr:rowOff>38100</xdr:rowOff>
    </xdr:from>
    <xdr:to>
      <xdr:col>2</xdr:col>
      <xdr:colOff>171450</xdr:colOff>
      <xdr:row>16</xdr:row>
      <xdr:rowOff>60960</xdr:rowOff>
    </xdr:to>
    <xdr:pic>
      <xdr:nvPicPr>
        <xdr:cNvPr id="9219" name="Picture 3" descr="KKA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1" y="1171575"/>
          <a:ext cx="2950844" cy="1480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180975</xdr:colOff>
      <xdr:row>7</xdr:row>
      <xdr:rowOff>9842</xdr:rowOff>
    </xdr:from>
    <xdr:to>
      <xdr:col>4</xdr:col>
      <xdr:colOff>571500</xdr:colOff>
      <xdr:row>16</xdr:row>
      <xdr:rowOff>137160</xdr:rowOff>
    </xdr:to>
    <xdr:pic>
      <xdr:nvPicPr>
        <xdr:cNvPr id="9220" name="Picture 4" descr="LOGO-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1143317"/>
          <a:ext cx="2790825" cy="1584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76200</xdr:rowOff>
        </xdr:from>
        <xdr:to>
          <xdr:col>1</xdr:col>
          <xdr:colOff>266700</xdr:colOff>
          <xdr:row>36</xdr:row>
          <xdr:rowOff>57150</xdr:rowOff>
        </xdr:to>
        <xdr:sp macro="" textlink="">
          <xdr:nvSpPr>
            <xdr:cNvPr id="3116" name="Group Box 1068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Graphique: choisir canton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1051890</xdr:colOff>
      <xdr:row>47</xdr:row>
      <xdr:rowOff>110490</xdr:rowOff>
    </xdr:from>
    <xdr:to>
      <xdr:col>23</xdr:col>
      <xdr:colOff>347868</xdr:colOff>
      <xdr:row>70</xdr:row>
      <xdr:rowOff>66260</xdr:rowOff>
    </xdr:to>
    <xdr:graphicFrame macro="">
      <xdr:nvGraphicFramePr>
        <xdr:cNvPr id="3074" name="Diagramm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78</xdr:row>
      <xdr:rowOff>0</xdr:rowOff>
    </xdr:from>
    <xdr:to>
      <xdr:col>16</xdr:col>
      <xdr:colOff>219076</xdr:colOff>
      <xdr:row>100</xdr:row>
      <xdr:rowOff>98645</xdr:rowOff>
    </xdr:to>
    <xdr:graphicFrame macro="">
      <xdr:nvGraphicFramePr>
        <xdr:cNvPr id="5" name="Diagramm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</xdr:colOff>
      <xdr:row>118</xdr:row>
      <xdr:rowOff>0</xdr:rowOff>
    </xdr:from>
    <xdr:to>
      <xdr:col>16</xdr:col>
      <xdr:colOff>314326</xdr:colOff>
      <xdr:row>144</xdr:row>
      <xdr:rowOff>55245</xdr:rowOff>
    </xdr:to>
    <xdr:graphicFrame macro="">
      <xdr:nvGraphicFramePr>
        <xdr:cNvPr id="7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47</xdr:row>
      <xdr:rowOff>102869</xdr:rowOff>
    </xdr:from>
    <xdr:to>
      <xdr:col>25</xdr:col>
      <xdr:colOff>200025</xdr:colOff>
      <xdr:row>70</xdr:row>
      <xdr:rowOff>38100</xdr:rowOff>
    </xdr:to>
    <xdr:graphicFrame macro="">
      <xdr:nvGraphicFramePr>
        <xdr:cNvPr id="4097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76200</xdr:rowOff>
        </xdr:from>
        <xdr:to>
          <xdr:col>1</xdr:col>
          <xdr:colOff>285750</xdr:colOff>
          <xdr:row>36</xdr:row>
          <xdr:rowOff>57150</xdr:rowOff>
        </xdr:to>
        <xdr:sp macro="" textlink="">
          <xdr:nvSpPr>
            <xdr:cNvPr id="4142" name="Group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Graphique: choisir canton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77</xdr:row>
      <xdr:rowOff>0</xdr:rowOff>
    </xdr:from>
    <xdr:to>
      <xdr:col>23</xdr:col>
      <xdr:colOff>314325</xdr:colOff>
      <xdr:row>99</xdr:row>
      <xdr:rowOff>78106</xdr:rowOff>
    </xdr:to>
    <xdr:graphicFrame macro="">
      <xdr:nvGraphicFramePr>
        <xdr:cNvPr id="4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117</xdr:row>
      <xdr:rowOff>0</xdr:rowOff>
    </xdr:from>
    <xdr:to>
      <xdr:col>23</xdr:col>
      <xdr:colOff>276225</xdr:colOff>
      <xdr:row>143</xdr:row>
      <xdr:rowOff>55245</xdr:rowOff>
    </xdr:to>
    <xdr:graphicFrame macro="">
      <xdr:nvGraphicFramePr>
        <xdr:cNvPr id="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47</xdr:row>
      <xdr:rowOff>7619</xdr:rowOff>
    </xdr:from>
    <xdr:to>
      <xdr:col>22</xdr:col>
      <xdr:colOff>190500</xdr:colOff>
      <xdr:row>71</xdr:row>
      <xdr:rowOff>142874</xdr:rowOff>
    </xdr:to>
    <xdr:graphicFrame macro="">
      <xdr:nvGraphicFramePr>
        <xdr:cNvPr id="512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85725</xdr:rowOff>
        </xdr:from>
        <xdr:to>
          <xdr:col>1</xdr:col>
          <xdr:colOff>285750</xdr:colOff>
          <xdr:row>36</xdr:row>
          <xdr:rowOff>57150</xdr:rowOff>
        </xdr:to>
        <xdr:sp macro="" textlink="">
          <xdr:nvSpPr>
            <xdr:cNvPr id="5167" name="Group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Graphique: choisir canton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79</xdr:row>
      <xdr:rowOff>0</xdr:rowOff>
    </xdr:from>
    <xdr:to>
      <xdr:col>21</xdr:col>
      <xdr:colOff>66675</xdr:colOff>
      <xdr:row>103</xdr:row>
      <xdr:rowOff>135255</xdr:rowOff>
    </xdr:to>
    <xdr:graphicFrame macro="">
      <xdr:nvGraphicFramePr>
        <xdr:cNvPr id="5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122</xdr:row>
      <xdr:rowOff>0</xdr:rowOff>
    </xdr:from>
    <xdr:to>
      <xdr:col>21</xdr:col>
      <xdr:colOff>57150</xdr:colOff>
      <xdr:row>150</xdr:row>
      <xdr:rowOff>9525</xdr:rowOff>
    </xdr:to>
    <xdr:graphicFrame macro="">
      <xdr:nvGraphicFramePr>
        <xdr:cNvPr id="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104776</xdr:rowOff>
    </xdr:from>
    <xdr:to>
      <xdr:col>22</xdr:col>
      <xdr:colOff>24767</xdr:colOff>
      <xdr:row>78</xdr:row>
      <xdr:rowOff>85725</xdr:rowOff>
    </xdr:to>
    <xdr:graphicFrame macro="">
      <xdr:nvGraphicFramePr>
        <xdr:cNvPr id="614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85725</xdr:rowOff>
        </xdr:from>
        <xdr:to>
          <xdr:col>1</xdr:col>
          <xdr:colOff>285750</xdr:colOff>
          <xdr:row>36</xdr:row>
          <xdr:rowOff>57150</xdr:rowOff>
        </xdr:to>
        <xdr:sp macro="" textlink="">
          <xdr:nvSpPr>
            <xdr:cNvPr id="6194" name="Group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Graphique: choisir canton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86</xdr:row>
      <xdr:rowOff>0</xdr:rowOff>
    </xdr:from>
    <xdr:to>
      <xdr:col>22</xdr:col>
      <xdr:colOff>152400</xdr:colOff>
      <xdr:row>117</xdr:row>
      <xdr:rowOff>51435</xdr:rowOff>
    </xdr:to>
    <xdr:graphicFrame macro="">
      <xdr:nvGraphicFramePr>
        <xdr:cNvPr id="4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135</xdr:row>
      <xdr:rowOff>0</xdr:rowOff>
    </xdr:from>
    <xdr:to>
      <xdr:col>22</xdr:col>
      <xdr:colOff>276225</xdr:colOff>
      <xdr:row>162</xdr:row>
      <xdr:rowOff>81915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48</xdr:row>
      <xdr:rowOff>15240</xdr:rowOff>
    </xdr:from>
    <xdr:to>
      <xdr:col>13</xdr:col>
      <xdr:colOff>4230</xdr:colOff>
      <xdr:row>65</xdr:row>
      <xdr:rowOff>124365</xdr:rowOff>
    </xdr:to>
    <xdr:graphicFrame macro="">
      <xdr:nvGraphicFramePr>
        <xdr:cNvPr id="7169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85725</xdr:rowOff>
        </xdr:from>
        <xdr:to>
          <xdr:col>1</xdr:col>
          <xdr:colOff>285750</xdr:colOff>
          <xdr:row>36</xdr:row>
          <xdr:rowOff>57150</xdr:rowOff>
        </xdr:to>
        <xdr:sp macro="" textlink="">
          <xdr:nvSpPr>
            <xdr:cNvPr id="7209" name="Group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Graphique: choisir canton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72</xdr:row>
      <xdr:rowOff>142874</xdr:rowOff>
    </xdr:from>
    <xdr:to>
      <xdr:col>13</xdr:col>
      <xdr:colOff>104774</xdr:colOff>
      <xdr:row>91</xdr:row>
      <xdr:rowOff>66674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112</xdr:row>
      <xdr:rowOff>0</xdr:rowOff>
    </xdr:from>
    <xdr:to>
      <xdr:col>15</xdr:col>
      <xdr:colOff>0</xdr:colOff>
      <xdr:row>140</xdr:row>
      <xdr:rowOff>0</xdr:rowOff>
    </xdr:to>
    <xdr:graphicFrame macro="">
      <xdr:nvGraphicFramePr>
        <xdr:cNvPr id="7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47</xdr:row>
      <xdr:rowOff>0</xdr:rowOff>
    </xdr:from>
    <xdr:to>
      <xdr:col>22</xdr:col>
      <xdr:colOff>142875</xdr:colOff>
      <xdr:row>70</xdr:row>
      <xdr:rowOff>85725</xdr:rowOff>
    </xdr:to>
    <xdr:graphicFrame macro="">
      <xdr:nvGraphicFramePr>
        <xdr:cNvPr id="8193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34</xdr:row>
          <xdr:rowOff>85725</xdr:rowOff>
        </xdr:from>
        <xdr:to>
          <xdr:col>1</xdr:col>
          <xdr:colOff>285750</xdr:colOff>
          <xdr:row>36</xdr:row>
          <xdr:rowOff>57150</xdr:rowOff>
        </xdr:to>
        <xdr:sp macro="" textlink="">
          <xdr:nvSpPr>
            <xdr:cNvPr id="8225" name="Group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Graphique: choisir canton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0</xdr:colOff>
      <xdr:row>78</xdr:row>
      <xdr:rowOff>0</xdr:rowOff>
    </xdr:from>
    <xdr:to>
      <xdr:col>15</xdr:col>
      <xdr:colOff>28575</xdr:colOff>
      <xdr:row>101</xdr:row>
      <xdr:rowOff>85725</xdr:rowOff>
    </xdr:to>
    <xdr:graphicFrame macro="">
      <xdr:nvGraphicFramePr>
        <xdr:cNvPr id="5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119</xdr:row>
      <xdr:rowOff>0</xdr:rowOff>
    </xdr:from>
    <xdr:to>
      <xdr:col>15</xdr:col>
      <xdr:colOff>57150</xdr:colOff>
      <xdr:row>146</xdr:row>
      <xdr:rowOff>112395</xdr:rowOff>
    </xdr:to>
    <xdr:graphicFrame macro="">
      <xdr:nvGraphicFramePr>
        <xdr:cNvPr id="6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47</xdr:row>
      <xdr:rowOff>127809</xdr:rowOff>
    </xdr:from>
    <xdr:to>
      <xdr:col>19</xdr:col>
      <xdr:colOff>219075</xdr:colOff>
      <xdr:row>70</xdr:row>
      <xdr:rowOff>41564</xdr:rowOff>
    </xdr:to>
    <xdr:graphicFrame macro="">
      <xdr:nvGraphicFramePr>
        <xdr:cNvPr id="1026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85725</xdr:rowOff>
        </xdr:from>
        <xdr:to>
          <xdr:col>1</xdr:col>
          <xdr:colOff>285750</xdr:colOff>
          <xdr:row>36</xdr:row>
          <xdr:rowOff>57150</xdr:rowOff>
        </xdr:to>
        <xdr:sp macro="" textlink="">
          <xdr:nvSpPr>
            <xdr:cNvPr id="1081" name="Group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Graphique: choisir canton</a:t>
              </a:r>
            </a:p>
          </xdr:txBody>
        </xdr:sp>
        <xdr:clientData/>
      </xdr:twoCellAnchor>
    </mc:Choice>
    <mc:Fallback/>
  </mc:AlternateContent>
  <xdr:twoCellAnchor>
    <xdr:from>
      <xdr:col>0</xdr:col>
      <xdr:colOff>66675</xdr:colOff>
      <xdr:row>77</xdr:row>
      <xdr:rowOff>28575</xdr:rowOff>
    </xdr:from>
    <xdr:to>
      <xdr:col>19</xdr:col>
      <xdr:colOff>285750</xdr:colOff>
      <xdr:row>99</xdr:row>
      <xdr:rowOff>85205</xdr:rowOff>
    </xdr:to>
    <xdr:graphicFrame macro="">
      <xdr:nvGraphicFramePr>
        <xdr:cNvPr id="5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117</xdr:row>
      <xdr:rowOff>0</xdr:rowOff>
    </xdr:from>
    <xdr:to>
      <xdr:col>20</xdr:col>
      <xdr:colOff>85725</xdr:colOff>
      <xdr:row>144</xdr:row>
      <xdr:rowOff>104775</xdr:rowOff>
    </xdr:to>
    <xdr:graphicFrame macro="">
      <xdr:nvGraphicFramePr>
        <xdr:cNvPr id="7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5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7.xml"/><Relationship Id="rId5" Type="http://schemas.openxmlformats.org/officeDocument/2006/relationships/ctrlProp" Target="../ctrlProps/ctrlProp7.xml"/><Relationship Id="rId4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:H41"/>
  <sheetViews>
    <sheetView tabSelected="1" zoomScaleNormal="100" workbookViewId="0">
      <selection activeCell="G26" sqref="G26"/>
    </sheetView>
  </sheetViews>
  <sheetFormatPr baseColWidth="10" defaultRowHeight="12.75" x14ac:dyDescent="0.2"/>
  <cols>
    <col min="2" max="2" width="31.85546875" customWidth="1"/>
    <col min="3" max="3" width="24.5703125" customWidth="1"/>
    <col min="8" max="8" width="6.5703125" customWidth="1"/>
    <col min="9" max="9" width="7" customWidth="1"/>
    <col min="10" max="10" width="4" customWidth="1"/>
    <col min="11" max="11" width="32.140625" customWidth="1"/>
    <col min="12" max="12" width="25" customWidth="1"/>
  </cols>
  <sheetData>
    <row r="20" spans="1:8" x14ac:dyDescent="0.2">
      <c r="A20" s="59">
        <v>1</v>
      </c>
      <c r="B20" s="59" t="s">
        <v>146</v>
      </c>
      <c r="C20" s="60" t="s">
        <v>147</v>
      </c>
    </row>
    <row r="21" spans="1:8" x14ac:dyDescent="0.2">
      <c r="A21" s="59">
        <v>2</v>
      </c>
      <c r="B21" s="59" t="s">
        <v>148</v>
      </c>
      <c r="C21" s="60" t="s">
        <v>149</v>
      </c>
    </row>
    <row r="22" spans="1:8" x14ac:dyDescent="0.2">
      <c r="A22" s="59">
        <v>3</v>
      </c>
      <c r="B22" s="59" t="s">
        <v>150</v>
      </c>
      <c r="C22" s="60" t="s">
        <v>151</v>
      </c>
    </row>
    <row r="23" spans="1:8" x14ac:dyDescent="0.2">
      <c r="A23" s="59">
        <v>4</v>
      </c>
      <c r="B23" s="59" t="s">
        <v>152</v>
      </c>
      <c r="C23" s="60" t="s">
        <v>153</v>
      </c>
    </row>
    <row r="24" spans="1:8" x14ac:dyDescent="0.2">
      <c r="A24" s="59">
        <v>5</v>
      </c>
      <c r="B24" s="59" t="s">
        <v>154</v>
      </c>
      <c r="C24" s="60" t="s">
        <v>155</v>
      </c>
    </row>
    <row r="25" spans="1:8" x14ac:dyDescent="0.2">
      <c r="A25" s="59">
        <v>6</v>
      </c>
      <c r="B25" s="59" t="s">
        <v>156</v>
      </c>
      <c r="C25" s="60" t="s">
        <v>157</v>
      </c>
    </row>
    <row r="26" spans="1:8" x14ac:dyDescent="0.2">
      <c r="A26" s="59">
        <v>7</v>
      </c>
      <c r="B26" s="59" t="s">
        <v>158</v>
      </c>
      <c r="C26" s="60" t="s">
        <v>159</v>
      </c>
    </row>
    <row r="29" spans="1:8" x14ac:dyDescent="0.2">
      <c r="A29" t="s">
        <v>75</v>
      </c>
      <c r="B29" t="s">
        <v>76</v>
      </c>
    </row>
    <row r="30" spans="1:8" x14ac:dyDescent="0.2">
      <c r="B30" t="s">
        <v>77</v>
      </c>
    </row>
    <row r="32" spans="1:8" x14ac:dyDescent="0.2">
      <c r="A32" s="57" t="s">
        <v>143</v>
      </c>
      <c r="B32" s="58" t="s">
        <v>144</v>
      </c>
      <c r="C32" s="58"/>
      <c r="D32" s="58"/>
      <c r="E32" s="58"/>
      <c r="F32" s="58"/>
      <c r="G32" s="58"/>
      <c r="H32" s="58"/>
    </row>
    <row r="33" spans="1:8" x14ac:dyDescent="0.2">
      <c r="A33" s="57"/>
      <c r="B33" s="58" t="s">
        <v>145</v>
      </c>
      <c r="C33" s="58"/>
      <c r="D33" s="58"/>
      <c r="E33" s="58"/>
      <c r="F33" s="58"/>
      <c r="G33" s="58"/>
      <c r="H33" s="58"/>
    </row>
    <row r="41" spans="1:8" x14ac:dyDescent="0.2">
      <c r="A41" s="27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5"/>
  <sheetViews>
    <sheetView zoomScaleNormal="100" workbookViewId="0">
      <selection activeCell="L37" sqref="L37"/>
    </sheetView>
  </sheetViews>
  <sheetFormatPr baseColWidth="10" defaultColWidth="11.42578125" defaultRowHeight="11.25" x14ac:dyDescent="0.2"/>
  <cols>
    <col min="1" max="1" width="15.7109375" style="2" customWidth="1"/>
    <col min="2" max="15" width="6.7109375" style="2" customWidth="1"/>
    <col min="16" max="16" width="6.7109375" style="14" customWidth="1"/>
    <col min="17" max="28" width="6.7109375" style="2" customWidth="1"/>
    <col min="29" max="32" width="8.28515625" style="2" customWidth="1"/>
    <col min="33" max="33" width="6.7109375" style="2" customWidth="1"/>
    <col min="34" max="16384" width="11.42578125" style="2"/>
  </cols>
  <sheetData>
    <row r="1" spans="1:35" ht="15" customHeight="1" x14ac:dyDescent="0.2">
      <c r="A1" s="1" t="s">
        <v>32</v>
      </c>
      <c r="B1" s="28" t="s">
        <v>33</v>
      </c>
      <c r="C1" s="28" t="s">
        <v>33</v>
      </c>
      <c r="D1" s="28" t="s">
        <v>33</v>
      </c>
      <c r="E1" s="28" t="s">
        <v>33</v>
      </c>
      <c r="F1" s="28" t="s">
        <v>33</v>
      </c>
      <c r="G1" s="28" t="s">
        <v>33</v>
      </c>
      <c r="H1" s="28" t="s">
        <v>33</v>
      </c>
      <c r="I1" s="28" t="s">
        <v>33</v>
      </c>
      <c r="J1" s="28" t="s">
        <v>33</v>
      </c>
      <c r="K1" s="28" t="s">
        <v>33</v>
      </c>
      <c r="L1" s="28" t="s">
        <v>33</v>
      </c>
      <c r="M1" s="28" t="s">
        <v>33</v>
      </c>
      <c r="N1" s="28" t="s">
        <v>33</v>
      </c>
      <c r="O1" s="28" t="s">
        <v>33</v>
      </c>
      <c r="P1" s="28" t="s">
        <v>33</v>
      </c>
      <c r="Q1" s="28" t="s">
        <v>33</v>
      </c>
      <c r="R1" s="28" t="s">
        <v>33</v>
      </c>
      <c r="S1" s="28" t="s">
        <v>33</v>
      </c>
      <c r="T1" s="28" t="s">
        <v>33</v>
      </c>
      <c r="U1" s="28" t="s">
        <v>33</v>
      </c>
      <c r="V1" s="28" t="s">
        <v>33</v>
      </c>
      <c r="W1" s="28" t="s">
        <v>33</v>
      </c>
      <c r="X1" s="28" t="s">
        <v>33</v>
      </c>
      <c r="Y1" s="28" t="s">
        <v>33</v>
      </c>
      <c r="Z1" s="28" t="s">
        <v>33</v>
      </c>
      <c r="AA1" s="28" t="s">
        <v>33</v>
      </c>
      <c r="AB1" s="28" t="s">
        <v>33</v>
      </c>
      <c r="AC1" s="28" t="s">
        <v>33</v>
      </c>
      <c r="AD1" s="28" t="s">
        <v>33</v>
      </c>
      <c r="AE1" s="28" t="s">
        <v>33</v>
      </c>
      <c r="AF1" s="28" t="s">
        <v>33</v>
      </c>
      <c r="AG1" s="28" t="s">
        <v>33</v>
      </c>
    </row>
    <row r="2" spans="1:35" ht="15" customHeight="1" x14ac:dyDescent="0.2">
      <c r="A2" s="24" t="s">
        <v>83</v>
      </c>
      <c r="B2" s="3">
        <v>1991</v>
      </c>
      <c r="C2" s="29">
        <f>B2+1</f>
        <v>1992</v>
      </c>
      <c r="D2" s="29">
        <f>C2+1</f>
        <v>1993</v>
      </c>
      <c r="E2" s="29">
        <f>D2+1</f>
        <v>1994</v>
      </c>
      <c r="F2" s="29">
        <f>E2+1</f>
        <v>1995</v>
      </c>
      <c r="G2" s="29">
        <f t="shared" ref="G2:S2" si="0">F2+1</f>
        <v>1996</v>
      </c>
      <c r="H2" s="29">
        <f t="shared" si="0"/>
        <v>1997</v>
      </c>
      <c r="I2" s="29">
        <f t="shared" si="0"/>
        <v>1998</v>
      </c>
      <c r="J2" s="29">
        <f t="shared" si="0"/>
        <v>1999</v>
      </c>
      <c r="K2" s="29">
        <f t="shared" si="0"/>
        <v>2000</v>
      </c>
      <c r="L2" s="24">
        <f>K2+1</f>
        <v>2001</v>
      </c>
      <c r="M2" s="24">
        <f t="shared" si="0"/>
        <v>2002</v>
      </c>
      <c r="N2" s="24">
        <f t="shared" si="0"/>
        <v>2003</v>
      </c>
      <c r="O2" s="24">
        <f t="shared" si="0"/>
        <v>2004</v>
      </c>
      <c r="P2" s="24">
        <f t="shared" si="0"/>
        <v>2005</v>
      </c>
      <c r="Q2" s="24">
        <f t="shared" si="0"/>
        <v>2006</v>
      </c>
      <c r="R2" s="24">
        <f t="shared" si="0"/>
        <v>2007</v>
      </c>
      <c r="S2" s="24">
        <f t="shared" si="0"/>
        <v>2008</v>
      </c>
      <c r="T2" s="24">
        <f t="shared" ref="T2:Y2" si="1">S2+1</f>
        <v>2009</v>
      </c>
      <c r="U2" s="24">
        <f t="shared" si="1"/>
        <v>2010</v>
      </c>
      <c r="V2" s="24">
        <f t="shared" si="1"/>
        <v>2011</v>
      </c>
      <c r="W2" s="24">
        <f t="shared" si="1"/>
        <v>2012</v>
      </c>
      <c r="X2" s="24">
        <f t="shared" si="1"/>
        <v>2013</v>
      </c>
      <c r="Y2" s="24">
        <f t="shared" si="1"/>
        <v>2014</v>
      </c>
      <c r="Z2" s="24">
        <f>Y2+1</f>
        <v>2015</v>
      </c>
      <c r="AA2" s="24">
        <f>Z2+1</f>
        <v>2016</v>
      </c>
      <c r="AB2" s="24">
        <v>2017</v>
      </c>
      <c r="AC2" s="24">
        <v>2018</v>
      </c>
      <c r="AD2" s="24">
        <v>2019</v>
      </c>
      <c r="AE2" s="24">
        <v>2020</v>
      </c>
      <c r="AF2" s="24">
        <v>2021</v>
      </c>
      <c r="AG2" s="24" t="s">
        <v>84</v>
      </c>
      <c r="AI2" s="42"/>
    </row>
    <row r="3" spans="1:35" ht="15" customHeight="1" x14ac:dyDescent="0.2">
      <c r="A3" s="24"/>
      <c r="B3" s="3"/>
      <c r="C3" s="29"/>
      <c r="D3" s="29"/>
      <c r="E3" s="29"/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31"/>
    </row>
    <row r="4" spans="1:35" ht="15" customHeight="1" x14ac:dyDescent="0.2">
      <c r="A4" s="4" t="s">
        <v>0</v>
      </c>
      <c r="B4" s="5">
        <v>44.7</v>
      </c>
      <c r="C4" s="5">
        <v>48.3</v>
      </c>
      <c r="D4" s="5">
        <v>55.2</v>
      </c>
      <c r="E4" s="5">
        <v>75.3</v>
      </c>
      <c r="F4" s="5">
        <v>108.8</v>
      </c>
      <c r="G4" s="5">
        <v>171.3</v>
      </c>
      <c r="H4" s="5">
        <v>139.30000000000001</v>
      </c>
      <c r="I4" s="5">
        <v>127.1</v>
      </c>
      <c r="J4" s="5">
        <v>108.4</v>
      </c>
      <c r="K4" s="5">
        <v>128.9</v>
      </c>
      <c r="L4" s="5">
        <v>127.6</v>
      </c>
      <c r="M4" s="5">
        <v>119.3</v>
      </c>
      <c r="N4" s="5">
        <v>149.19999999999999</v>
      </c>
      <c r="O4" s="6">
        <v>134.6</v>
      </c>
      <c r="P4" s="6">
        <v>112</v>
      </c>
      <c r="Q4" s="6">
        <v>138.6</v>
      </c>
      <c r="R4" s="6">
        <v>117.2</v>
      </c>
      <c r="S4" s="6">
        <v>120.1</v>
      </c>
      <c r="T4" s="6">
        <v>118.6</v>
      </c>
      <c r="U4" s="6">
        <v>100</v>
      </c>
      <c r="V4" s="6">
        <v>124.9</v>
      </c>
      <c r="W4" s="6">
        <v>93.6</v>
      </c>
      <c r="X4" s="6">
        <v>69</v>
      </c>
      <c r="Y4" s="6">
        <v>64.8</v>
      </c>
      <c r="Z4" s="6">
        <v>69.900000000000006</v>
      </c>
      <c r="AA4" s="6">
        <v>60.5</v>
      </c>
      <c r="AB4" s="6">
        <v>84</v>
      </c>
      <c r="AC4" s="6">
        <v>125.4</v>
      </c>
      <c r="AD4" s="6">
        <v>121.29</v>
      </c>
      <c r="AE4" s="6">
        <v>115.43</v>
      </c>
      <c r="AF4" s="6">
        <v>142.15</v>
      </c>
      <c r="AG4" s="6">
        <f>AVERAGE(C4:AF4)</f>
        <v>109.02566666666667</v>
      </c>
      <c r="AI4" s="25"/>
    </row>
    <row r="5" spans="1:35" ht="15" customHeight="1" x14ac:dyDescent="0.2">
      <c r="A5" s="22" t="s">
        <v>2</v>
      </c>
      <c r="B5" s="23"/>
      <c r="C5" s="23"/>
      <c r="D5" s="23"/>
      <c r="E5" s="23">
        <v>80.3</v>
      </c>
      <c r="F5" s="23">
        <v>81</v>
      </c>
      <c r="G5" s="23"/>
      <c r="H5" s="23"/>
      <c r="I5" s="23">
        <v>255</v>
      </c>
      <c r="J5" s="23">
        <v>239</v>
      </c>
      <c r="K5" s="23">
        <v>251</v>
      </c>
      <c r="L5" s="23">
        <v>125</v>
      </c>
      <c r="M5" s="23">
        <v>126.9</v>
      </c>
      <c r="N5" s="23">
        <v>101.9</v>
      </c>
      <c r="O5" s="23">
        <v>130.80000000000001</v>
      </c>
      <c r="P5" s="23">
        <v>141.19999999999999</v>
      </c>
      <c r="Q5" s="23">
        <v>89.5</v>
      </c>
      <c r="R5" s="23">
        <v>80.7</v>
      </c>
      <c r="S5" s="23">
        <v>89.3</v>
      </c>
      <c r="T5" s="23">
        <v>110.9</v>
      </c>
      <c r="U5" s="23">
        <v>104.4</v>
      </c>
      <c r="V5" s="23">
        <v>98.4</v>
      </c>
      <c r="W5" s="23">
        <v>66.599999999999994</v>
      </c>
      <c r="X5" s="23">
        <v>108.3</v>
      </c>
      <c r="Y5" s="23">
        <v>104</v>
      </c>
      <c r="Z5" s="23">
        <v>113</v>
      </c>
      <c r="AA5" s="23">
        <v>100.9</v>
      </c>
      <c r="AB5" s="23">
        <v>118.1</v>
      </c>
      <c r="AC5" s="23">
        <v>146</v>
      </c>
      <c r="AD5" s="23">
        <v>167.3</v>
      </c>
      <c r="AE5" s="23">
        <v>59.6</v>
      </c>
      <c r="AF5" s="23">
        <v>117.6</v>
      </c>
      <c r="AG5" s="23">
        <f t="shared" ref="AG5:AG29" si="2">AVERAGE(C5:AF5)</f>
        <v>123.33461538461539</v>
      </c>
      <c r="AI5" s="25"/>
    </row>
    <row r="6" spans="1:35" ht="15" customHeight="1" x14ac:dyDescent="0.2">
      <c r="A6" s="4" t="s">
        <v>4</v>
      </c>
      <c r="B6" s="5"/>
      <c r="C6" s="5">
        <v>135.1</v>
      </c>
      <c r="D6" s="5">
        <v>248.6</v>
      </c>
      <c r="E6" s="5">
        <v>232.9</v>
      </c>
      <c r="F6" s="5">
        <v>321.5</v>
      </c>
      <c r="G6" s="5">
        <v>43.1</v>
      </c>
      <c r="H6" s="5">
        <v>123.4</v>
      </c>
      <c r="I6" s="5">
        <v>152.5</v>
      </c>
      <c r="J6" s="5">
        <v>306</v>
      </c>
      <c r="K6" s="5">
        <v>113.1</v>
      </c>
      <c r="L6" s="5">
        <v>77.599999999999994</v>
      </c>
      <c r="M6" s="5">
        <v>444.3</v>
      </c>
      <c r="N6" s="5">
        <v>94.9</v>
      </c>
      <c r="O6" s="5">
        <v>86.8</v>
      </c>
      <c r="P6" s="6">
        <v>53</v>
      </c>
      <c r="Q6" s="6">
        <v>103</v>
      </c>
      <c r="R6" s="6">
        <v>152</v>
      </c>
      <c r="S6" s="6">
        <v>145</v>
      </c>
      <c r="T6" s="6">
        <v>129</v>
      </c>
      <c r="U6" s="6">
        <v>333</v>
      </c>
      <c r="V6" s="6">
        <v>83</v>
      </c>
      <c r="W6" s="6">
        <v>59</v>
      </c>
      <c r="X6" s="6">
        <v>69</v>
      </c>
      <c r="Y6" s="6">
        <v>534</v>
      </c>
      <c r="Z6" s="6">
        <v>134.88</v>
      </c>
      <c r="AA6" s="6">
        <v>67.48</v>
      </c>
      <c r="AB6" s="6">
        <v>188.54</v>
      </c>
      <c r="AC6" s="6">
        <v>103.45</v>
      </c>
      <c r="AD6" s="6">
        <v>175.27</v>
      </c>
      <c r="AE6" s="6">
        <v>92.92</v>
      </c>
      <c r="AF6" s="6">
        <v>126.41</v>
      </c>
      <c r="AG6" s="6">
        <f t="shared" si="2"/>
        <v>164.29166666666666</v>
      </c>
      <c r="AI6" s="25"/>
    </row>
    <row r="7" spans="1:35" ht="15" customHeight="1" x14ac:dyDescent="0.2">
      <c r="A7" s="22" t="s">
        <v>5</v>
      </c>
      <c r="B7" s="23">
        <v>30</v>
      </c>
      <c r="C7" s="23">
        <v>29</v>
      </c>
      <c r="D7" s="23">
        <v>94</v>
      </c>
      <c r="E7" s="23">
        <v>93</v>
      </c>
      <c r="F7" s="23">
        <v>81</v>
      </c>
      <c r="G7" s="23">
        <v>115</v>
      </c>
      <c r="H7" s="23">
        <v>149</v>
      </c>
      <c r="I7" s="23">
        <v>126</v>
      </c>
      <c r="J7" s="23">
        <v>125</v>
      </c>
      <c r="K7" s="23">
        <v>149.1</v>
      </c>
      <c r="L7" s="23">
        <v>78.5</v>
      </c>
      <c r="M7" s="23">
        <v>90.1</v>
      </c>
      <c r="N7" s="23">
        <v>113.3</v>
      </c>
      <c r="O7" s="23">
        <v>141.18157398469685</v>
      </c>
      <c r="P7" s="23">
        <v>130.25666699458219</v>
      </c>
      <c r="Q7" s="23">
        <v>116.8949259605657</v>
      </c>
      <c r="R7" s="23">
        <v>109.99358840120199</v>
      </c>
      <c r="S7" s="23">
        <v>98.361695537994706</v>
      </c>
      <c r="T7" s="23">
        <v>98.5</v>
      </c>
      <c r="U7" s="23">
        <v>108.5</v>
      </c>
      <c r="V7" s="23">
        <v>108.5</v>
      </c>
      <c r="W7" s="23">
        <v>449.4</v>
      </c>
      <c r="X7" s="23">
        <v>82.137882822914108</v>
      </c>
      <c r="Y7" s="23">
        <v>104.5</v>
      </c>
      <c r="Z7" s="23">
        <v>109.9</v>
      </c>
      <c r="AA7" s="23">
        <v>51.6</v>
      </c>
      <c r="AB7" s="23">
        <v>112.5</v>
      </c>
      <c r="AC7" s="23">
        <v>117.3</v>
      </c>
      <c r="AD7" s="23">
        <v>178.77677003607525</v>
      </c>
      <c r="AE7" s="23">
        <v>79.099999999999994</v>
      </c>
      <c r="AF7" s="23">
        <v>139.30000000000001</v>
      </c>
      <c r="AG7" s="23">
        <f t="shared" si="2"/>
        <v>119.3234367912677</v>
      </c>
      <c r="AI7" s="25"/>
    </row>
    <row r="8" spans="1:35" ht="15" customHeight="1" x14ac:dyDescent="0.2">
      <c r="A8" s="4" t="s">
        <v>6</v>
      </c>
      <c r="B8" s="5"/>
      <c r="C8" s="5">
        <v>-20.5</v>
      </c>
      <c r="D8" s="5">
        <v>48.5</v>
      </c>
      <c r="E8" s="5">
        <v>69.599999999999994</v>
      </c>
      <c r="F8" s="5">
        <v>40.5</v>
      </c>
      <c r="G8" s="5">
        <v>51.8</v>
      </c>
      <c r="H8" s="5">
        <v>51.1</v>
      </c>
      <c r="I8" s="5">
        <v>88.8</v>
      </c>
      <c r="J8" s="5">
        <v>112.4</v>
      </c>
      <c r="K8" s="5">
        <v>159.80000000000001</v>
      </c>
      <c r="L8" s="5">
        <v>98.5</v>
      </c>
      <c r="M8" s="5">
        <v>67.900000000000006</v>
      </c>
      <c r="N8" s="5">
        <v>121.8</v>
      </c>
      <c r="O8" s="5">
        <v>142.80000000000001</v>
      </c>
      <c r="P8" s="6">
        <v>271.60000000000002</v>
      </c>
      <c r="Q8" s="6">
        <v>211.8</v>
      </c>
      <c r="R8" s="6">
        <v>417</v>
      </c>
      <c r="S8" s="6">
        <v>173.3</v>
      </c>
      <c r="T8" s="6">
        <v>196.8</v>
      </c>
      <c r="U8" s="6">
        <v>329.1</v>
      </c>
      <c r="V8" s="6">
        <v>130.5</v>
      </c>
      <c r="W8" s="6">
        <v>63.8</v>
      </c>
      <c r="X8" s="6">
        <v>106.7</v>
      </c>
      <c r="Y8" s="6">
        <v>131.19999999999999</v>
      </c>
      <c r="Z8" s="6">
        <v>123.1</v>
      </c>
      <c r="AA8" s="6">
        <v>72.099999999999994</v>
      </c>
      <c r="AB8" s="6">
        <v>112.9</v>
      </c>
      <c r="AC8" s="6">
        <v>161.30000000000001</v>
      </c>
      <c r="AD8" s="6">
        <v>343.1</v>
      </c>
      <c r="AE8" s="6">
        <v>427.9</v>
      </c>
      <c r="AF8" s="6">
        <v>165.4</v>
      </c>
      <c r="AG8" s="6">
        <f t="shared" si="2"/>
        <v>149.01999999999998</v>
      </c>
      <c r="AI8" s="25"/>
    </row>
    <row r="9" spans="1:35" ht="15" customHeight="1" x14ac:dyDescent="0.2">
      <c r="A9" s="22" t="s">
        <v>7</v>
      </c>
      <c r="B9" s="23">
        <v>96</v>
      </c>
      <c r="C9" s="23">
        <v>70</v>
      </c>
      <c r="D9" s="23">
        <v>103</v>
      </c>
      <c r="E9" s="23">
        <v>109</v>
      </c>
      <c r="F9" s="23">
        <v>121</v>
      </c>
      <c r="G9" s="23">
        <v>77</v>
      </c>
      <c r="H9" s="23">
        <v>70.2</v>
      </c>
      <c r="I9" s="23">
        <v>72.599999999999994</v>
      </c>
      <c r="J9" s="23">
        <v>92.1</v>
      </c>
      <c r="K9" s="23">
        <v>90</v>
      </c>
      <c r="L9" s="23">
        <v>186.8</v>
      </c>
      <c r="M9" s="23">
        <v>149</v>
      </c>
      <c r="N9" s="23">
        <v>148.30000000000001</v>
      </c>
      <c r="O9" s="23">
        <v>193.9</v>
      </c>
      <c r="P9" s="23">
        <v>183.4</v>
      </c>
      <c r="Q9" s="23">
        <v>222.4</v>
      </c>
      <c r="R9" s="23">
        <v>161.69999999999999</v>
      </c>
      <c r="S9" s="23">
        <v>134.4</v>
      </c>
      <c r="T9" s="23">
        <v>128.04</v>
      </c>
      <c r="U9" s="23">
        <v>136.08000000000001</v>
      </c>
      <c r="V9" s="23">
        <v>178.1</v>
      </c>
      <c r="W9" s="23">
        <v>97.7</v>
      </c>
      <c r="X9" s="23">
        <v>118.7</v>
      </c>
      <c r="Y9" s="23">
        <v>85.3</v>
      </c>
      <c r="Z9" s="23">
        <v>83.6</v>
      </c>
      <c r="AA9" s="23">
        <v>85.2</v>
      </c>
      <c r="AB9" s="23">
        <v>84.2</v>
      </c>
      <c r="AC9" s="23">
        <v>100.71</v>
      </c>
      <c r="AD9" s="23">
        <v>83.1</v>
      </c>
      <c r="AE9" s="23">
        <v>88</v>
      </c>
      <c r="AF9" s="23">
        <v>92.1</v>
      </c>
      <c r="AG9" s="23">
        <f t="shared" si="2"/>
        <v>118.18766666666664</v>
      </c>
      <c r="AI9" s="25"/>
    </row>
    <row r="10" spans="1:35" ht="15" customHeight="1" x14ac:dyDescent="0.2">
      <c r="A10" s="4" t="s">
        <v>8</v>
      </c>
      <c r="B10" s="5"/>
      <c r="C10" s="5"/>
      <c r="D10" s="5"/>
      <c r="E10" s="5"/>
      <c r="F10" s="5"/>
      <c r="G10" s="5">
        <v>52.8</v>
      </c>
      <c r="H10" s="5">
        <v>39.799999999999997</v>
      </c>
      <c r="I10" s="5">
        <v>27.9</v>
      </c>
      <c r="J10" s="5">
        <v>24.9</v>
      </c>
      <c r="K10" s="5">
        <v>27.9</v>
      </c>
      <c r="L10" s="5">
        <v>58.9</v>
      </c>
      <c r="M10" s="5">
        <v>157.30000000000001</v>
      </c>
      <c r="N10" s="5">
        <v>194.9</v>
      </c>
      <c r="O10" s="5">
        <v>162.1</v>
      </c>
      <c r="P10" s="6">
        <v>110.05</v>
      </c>
      <c r="Q10" s="6">
        <v>106.5</v>
      </c>
      <c r="R10" s="6">
        <v>130.82</v>
      </c>
      <c r="S10" s="6">
        <v>153.87</v>
      </c>
      <c r="T10" s="6">
        <v>142.1</v>
      </c>
      <c r="U10" s="6">
        <v>143.80000000000001</v>
      </c>
      <c r="V10" s="6">
        <v>112.17</v>
      </c>
      <c r="W10" s="6">
        <v>82.93</v>
      </c>
      <c r="X10" s="6">
        <v>74.430000000000007</v>
      </c>
      <c r="Y10" s="6">
        <v>69.180000000000007</v>
      </c>
      <c r="Z10" s="6">
        <v>88</v>
      </c>
      <c r="AA10" s="6">
        <v>81.900000000000006</v>
      </c>
      <c r="AB10" s="6">
        <v>99.4</v>
      </c>
      <c r="AC10" s="6">
        <v>89.52</v>
      </c>
      <c r="AD10" s="6">
        <v>84.7</v>
      </c>
      <c r="AE10" s="6">
        <v>78.66</v>
      </c>
      <c r="AF10" s="6">
        <v>64.400000000000006</v>
      </c>
      <c r="AG10" s="6">
        <f t="shared" si="2"/>
        <v>94.574230769230766</v>
      </c>
      <c r="AI10" s="25"/>
    </row>
    <row r="11" spans="1:35" ht="15" customHeight="1" x14ac:dyDescent="0.2">
      <c r="A11" s="22" t="s">
        <v>9</v>
      </c>
      <c r="B11" s="23">
        <v>91.3</v>
      </c>
      <c r="C11" s="23">
        <v>87.1</v>
      </c>
      <c r="D11" s="23">
        <v>87.6</v>
      </c>
      <c r="E11" s="23">
        <v>68.3</v>
      </c>
      <c r="F11" s="23">
        <v>52.4</v>
      </c>
      <c r="G11" s="23">
        <v>84.6</v>
      </c>
      <c r="H11" s="23">
        <v>73.400000000000006</v>
      </c>
      <c r="I11" s="23">
        <v>102.8</v>
      </c>
      <c r="J11" s="23">
        <v>172.7</v>
      </c>
      <c r="K11" s="23">
        <v>140</v>
      </c>
      <c r="L11" s="23">
        <v>164</v>
      </c>
      <c r="M11" s="23">
        <v>147</v>
      </c>
      <c r="N11" s="23">
        <v>63.4</v>
      </c>
      <c r="O11" s="23">
        <v>105.8</v>
      </c>
      <c r="P11" s="23">
        <v>88.7</v>
      </c>
      <c r="Q11" s="23">
        <v>149.4</v>
      </c>
      <c r="R11" s="23">
        <v>196.3</v>
      </c>
      <c r="S11" s="23">
        <v>221.6</v>
      </c>
      <c r="T11" s="23">
        <v>179.2</v>
      </c>
      <c r="U11" s="23">
        <v>126.4</v>
      </c>
      <c r="V11" s="23">
        <v>95.2</v>
      </c>
      <c r="W11" s="23">
        <v>79.5</v>
      </c>
      <c r="X11" s="23">
        <v>89</v>
      </c>
      <c r="Y11" s="23">
        <v>144.80000000000001</v>
      </c>
      <c r="Z11" s="23">
        <v>118</v>
      </c>
      <c r="AA11" s="23">
        <v>111.4</v>
      </c>
      <c r="AB11" s="23">
        <v>122.9</v>
      </c>
      <c r="AC11" s="23">
        <v>130.69999999999999</v>
      </c>
      <c r="AD11" s="23">
        <v>91.6</v>
      </c>
      <c r="AE11" s="23">
        <v>88.4</v>
      </c>
      <c r="AF11" s="23">
        <v>136.5</v>
      </c>
      <c r="AG11" s="23">
        <f t="shared" si="2"/>
        <v>117.28999999999999</v>
      </c>
      <c r="AI11" s="25"/>
    </row>
    <row r="12" spans="1:35" ht="15" customHeight="1" x14ac:dyDescent="0.2">
      <c r="A12" s="4" t="s">
        <v>10</v>
      </c>
      <c r="B12" s="5"/>
      <c r="C12" s="5"/>
      <c r="D12" s="5"/>
      <c r="E12" s="5"/>
      <c r="F12" s="5"/>
      <c r="G12" s="5"/>
      <c r="H12" s="5">
        <v>87.9</v>
      </c>
      <c r="I12" s="5">
        <v>90.3</v>
      </c>
      <c r="J12" s="5"/>
      <c r="K12" s="5">
        <v>125.4</v>
      </c>
      <c r="L12" s="5">
        <v>68</v>
      </c>
      <c r="M12" s="5">
        <v>43.9</v>
      </c>
      <c r="N12" s="5">
        <v>58.3</v>
      </c>
      <c r="O12" s="5">
        <v>91.4</v>
      </c>
      <c r="P12" s="6">
        <v>108.9</v>
      </c>
      <c r="Q12" s="6">
        <v>157</v>
      </c>
      <c r="R12" s="6">
        <v>124.6</v>
      </c>
      <c r="S12" s="6">
        <v>114.2</v>
      </c>
      <c r="T12" s="6">
        <v>101.5</v>
      </c>
      <c r="U12" s="6">
        <v>52.5</v>
      </c>
      <c r="V12" s="6">
        <v>193.3</v>
      </c>
      <c r="W12" s="6">
        <v>24.5</v>
      </c>
      <c r="X12" s="6">
        <v>56.9</v>
      </c>
      <c r="Y12" s="6">
        <v>159.30000000000001</v>
      </c>
      <c r="Z12" s="6">
        <v>121.3</v>
      </c>
      <c r="AA12" s="6">
        <v>71.7</v>
      </c>
      <c r="AB12" s="6">
        <v>43</v>
      </c>
      <c r="AC12" s="6">
        <v>80.3</v>
      </c>
      <c r="AD12" s="6">
        <v>61.4</v>
      </c>
      <c r="AE12" s="6">
        <v>41.8</v>
      </c>
      <c r="AF12" s="6">
        <v>28.5</v>
      </c>
      <c r="AG12" s="6">
        <f t="shared" si="2"/>
        <v>87.745833333333337</v>
      </c>
      <c r="AI12" s="25"/>
    </row>
    <row r="13" spans="1:35" ht="15" customHeight="1" x14ac:dyDescent="0.2">
      <c r="A13" s="22" t="s">
        <v>11</v>
      </c>
      <c r="B13" s="23"/>
      <c r="C13" s="23"/>
      <c r="D13" s="23"/>
      <c r="E13" s="23">
        <v>96.4</v>
      </c>
      <c r="F13" s="23">
        <v>99.1</v>
      </c>
      <c r="G13" s="23">
        <v>87.4</v>
      </c>
      <c r="H13" s="23">
        <v>77.900000000000006</v>
      </c>
      <c r="I13" s="23">
        <v>75.900000000000006</v>
      </c>
      <c r="J13" s="23">
        <v>63.2</v>
      </c>
      <c r="K13" s="23">
        <v>94.2</v>
      </c>
      <c r="L13" s="23">
        <v>88.7</v>
      </c>
      <c r="M13" s="23">
        <v>163.1</v>
      </c>
      <c r="N13" s="23">
        <v>103.9</v>
      </c>
      <c r="O13" s="23">
        <v>122</v>
      </c>
      <c r="P13" s="23">
        <v>125.6</v>
      </c>
      <c r="Q13" s="23">
        <v>117.4</v>
      </c>
      <c r="R13" s="23">
        <v>148.24</v>
      </c>
      <c r="S13" s="23">
        <v>116.5</v>
      </c>
      <c r="T13" s="23">
        <v>103.62</v>
      </c>
      <c r="U13" s="23">
        <v>103.1</v>
      </c>
      <c r="V13" s="23">
        <v>98.6</v>
      </c>
      <c r="W13" s="23">
        <v>119.1</v>
      </c>
      <c r="X13" s="23">
        <v>117.9</v>
      </c>
      <c r="Y13" s="23">
        <v>102.27</v>
      </c>
      <c r="Z13" s="23">
        <v>169.84</v>
      </c>
      <c r="AA13" s="23">
        <v>144.62</v>
      </c>
      <c r="AB13" s="23">
        <v>139.18</v>
      </c>
      <c r="AC13" s="23">
        <v>115.24</v>
      </c>
      <c r="AD13" s="23">
        <v>104.26</v>
      </c>
      <c r="AE13" s="23">
        <v>94.86</v>
      </c>
      <c r="AF13" s="23">
        <v>131.63</v>
      </c>
      <c r="AG13" s="23">
        <f t="shared" si="2"/>
        <v>111.56285714285714</v>
      </c>
      <c r="AI13" s="25"/>
    </row>
    <row r="14" spans="1:35" ht="15" customHeight="1" x14ac:dyDescent="0.2">
      <c r="A14" s="4" t="s">
        <v>12</v>
      </c>
      <c r="B14" s="5">
        <v>18.100000000000001</v>
      </c>
      <c r="C14" s="5">
        <v>16.2</v>
      </c>
      <c r="D14" s="5">
        <v>27.9</v>
      </c>
      <c r="E14" s="5">
        <v>21.5</v>
      </c>
      <c r="F14" s="5">
        <v>6.4</v>
      </c>
      <c r="G14" s="5">
        <v>10.4</v>
      </c>
      <c r="H14" s="5">
        <v>41.9</v>
      </c>
      <c r="I14" s="5">
        <v>36.6</v>
      </c>
      <c r="J14" s="5">
        <v>37.200000000000003</v>
      </c>
      <c r="K14" s="5">
        <v>44</v>
      </c>
      <c r="L14" s="5">
        <v>32</v>
      </c>
      <c r="M14" s="5">
        <v>24</v>
      </c>
      <c r="N14" s="5">
        <v>34</v>
      </c>
      <c r="O14" s="5">
        <v>27</v>
      </c>
      <c r="P14" s="6">
        <v>16</v>
      </c>
      <c r="Q14" s="6">
        <v>197.6</v>
      </c>
      <c r="R14" s="6">
        <v>44.6</v>
      </c>
      <c r="S14" s="6">
        <v>101</v>
      </c>
      <c r="T14" s="6">
        <v>106.49</v>
      </c>
      <c r="U14" s="6">
        <v>65</v>
      </c>
      <c r="V14" s="6">
        <v>66.64</v>
      </c>
      <c r="W14" s="6">
        <v>89.28</v>
      </c>
      <c r="X14" s="6">
        <v>124.76</v>
      </c>
      <c r="Y14" s="6">
        <v>177.64</v>
      </c>
      <c r="Z14" s="6">
        <v>189.86</v>
      </c>
      <c r="AA14" s="6">
        <v>113.8</v>
      </c>
      <c r="AB14" s="6">
        <v>96.87</v>
      </c>
      <c r="AC14" s="6">
        <v>83.09</v>
      </c>
      <c r="AD14" s="6">
        <v>153.74</v>
      </c>
      <c r="AE14" s="6">
        <v>79.67</v>
      </c>
      <c r="AF14" s="6">
        <v>79.34</v>
      </c>
      <c r="AG14" s="6">
        <f t="shared" si="2"/>
        <v>71.482666666666688</v>
      </c>
      <c r="AI14" s="25"/>
    </row>
    <row r="15" spans="1:35" ht="15" customHeight="1" x14ac:dyDescent="0.2">
      <c r="A15" s="22" t="s">
        <v>13</v>
      </c>
      <c r="B15" s="23"/>
      <c r="C15" s="23">
        <v>36.700000000000003</v>
      </c>
      <c r="D15" s="23">
        <v>69.099999999999994</v>
      </c>
      <c r="E15" s="23">
        <v>75.3</v>
      </c>
      <c r="F15" s="23">
        <v>85.3</v>
      </c>
      <c r="G15" s="23">
        <v>74.3</v>
      </c>
      <c r="H15" s="23">
        <v>100.5</v>
      </c>
      <c r="I15" s="23">
        <v>85.5</v>
      </c>
      <c r="J15" s="23">
        <v>106.5</v>
      </c>
      <c r="K15" s="23">
        <v>104.8</v>
      </c>
      <c r="L15" s="23">
        <v>68.8</v>
      </c>
      <c r="M15" s="23">
        <v>208.2</v>
      </c>
      <c r="N15" s="23">
        <v>122.9</v>
      </c>
      <c r="O15" s="23">
        <v>136</v>
      </c>
      <c r="P15" s="23">
        <v>128.30000000000001</v>
      </c>
      <c r="Q15" s="23">
        <v>182.07</v>
      </c>
      <c r="R15" s="23">
        <v>186.9</v>
      </c>
      <c r="S15" s="23">
        <v>138.5</v>
      </c>
      <c r="T15" s="23">
        <v>103.2</v>
      </c>
      <c r="U15" s="23">
        <v>81.95</v>
      </c>
      <c r="V15" s="23">
        <v>92.95</v>
      </c>
      <c r="W15" s="23">
        <v>56</v>
      </c>
      <c r="X15" s="23">
        <v>94.2</v>
      </c>
      <c r="Y15" s="23">
        <v>129.69999999999999</v>
      </c>
      <c r="Z15" s="23">
        <v>130.1</v>
      </c>
      <c r="AA15" s="23">
        <v>116.3</v>
      </c>
      <c r="AB15" s="23">
        <v>94.56</v>
      </c>
      <c r="AC15" s="23" t="s">
        <v>1</v>
      </c>
      <c r="AD15" s="23">
        <v>112.63</v>
      </c>
      <c r="AE15" s="23">
        <v>119.3</v>
      </c>
      <c r="AF15" s="23">
        <v>141.94999999999999</v>
      </c>
      <c r="AG15" s="23">
        <f>AVERAGE(C15:AF15)</f>
        <v>109.74172413793103</v>
      </c>
      <c r="AI15" s="25"/>
    </row>
    <row r="16" spans="1:35" ht="15" customHeight="1" x14ac:dyDescent="0.2">
      <c r="A16" s="4" t="s">
        <v>14</v>
      </c>
      <c r="B16" s="5">
        <v>34.5</v>
      </c>
      <c r="C16" s="5">
        <v>49.6</v>
      </c>
      <c r="D16" s="5">
        <v>72.599999999999994</v>
      </c>
      <c r="E16" s="5">
        <v>66</v>
      </c>
      <c r="F16" s="5">
        <v>53.1</v>
      </c>
      <c r="G16" s="5">
        <v>50.2</v>
      </c>
      <c r="H16" s="5">
        <v>45.4</v>
      </c>
      <c r="I16" s="5">
        <v>50.2</v>
      </c>
      <c r="J16" s="5">
        <v>53.8</v>
      </c>
      <c r="K16" s="5">
        <v>74.8</v>
      </c>
      <c r="L16" s="5">
        <v>83.4</v>
      </c>
      <c r="M16" s="5">
        <v>70.5</v>
      </c>
      <c r="N16" s="5">
        <v>32.9</v>
      </c>
      <c r="O16" s="5">
        <v>14.4</v>
      </c>
      <c r="P16" s="6">
        <v>22.2</v>
      </c>
      <c r="Q16" s="6">
        <v>99</v>
      </c>
      <c r="R16" s="6">
        <v>116</v>
      </c>
      <c r="S16" s="6">
        <v>146.1</v>
      </c>
      <c r="T16" s="6">
        <v>79.5</v>
      </c>
      <c r="U16" s="6">
        <v>65.7</v>
      </c>
      <c r="V16" s="6">
        <v>83.7</v>
      </c>
      <c r="W16" s="6">
        <v>93.6</v>
      </c>
      <c r="X16" s="6">
        <v>59.4</v>
      </c>
      <c r="Y16" s="6">
        <v>65.5</v>
      </c>
      <c r="Z16" s="6">
        <v>73.5</v>
      </c>
      <c r="AA16" s="6">
        <v>68.8</v>
      </c>
      <c r="AB16" s="6">
        <v>131.4</v>
      </c>
      <c r="AC16" s="6">
        <v>114.1</v>
      </c>
      <c r="AD16" s="6">
        <v>166.9</v>
      </c>
      <c r="AE16" s="6">
        <v>58.8</v>
      </c>
      <c r="AF16" s="6">
        <v>29.8</v>
      </c>
      <c r="AG16" s="6">
        <f t="shared" si="2"/>
        <v>73.03</v>
      </c>
      <c r="AI16" s="25"/>
    </row>
    <row r="17" spans="1:36" ht="15" customHeight="1" x14ac:dyDescent="0.2">
      <c r="A17" s="22" t="s">
        <v>15</v>
      </c>
      <c r="B17" s="23"/>
      <c r="C17" s="23"/>
      <c r="D17" s="23">
        <v>93.8</v>
      </c>
      <c r="E17" s="23">
        <v>66.2</v>
      </c>
      <c r="F17" s="23"/>
      <c r="G17" s="23"/>
      <c r="H17" s="23"/>
      <c r="I17" s="23"/>
      <c r="J17" s="23"/>
      <c r="K17" s="23"/>
      <c r="L17" s="23">
        <v>97.8</v>
      </c>
      <c r="M17" s="23">
        <v>306.89999999999998</v>
      </c>
      <c r="N17" s="23">
        <v>258.39999999999998</v>
      </c>
      <c r="O17" s="23">
        <v>114.1</v>
      </c>
      <c r="P17" s="23">
        <v>60.6</v>
      </c>
      <c r="Q17" s="23">
        <v>90.91</v>
      </c>
      <c r="R17" s="23">
        <v>67.67</v>
      </c>
      <c r="S17" s="23">
        <v>121.97</v>
      </c>
      <c r="T17" s="23">
        <v>122.96</v>
      </c>
      <c r="U17" s="23">
        <v>175.5</v>
      </c>
      <c r="V17" s="23">
        <v>108.4</v>
      </c>
      <c r="W17" s="23">
        <v>132.69999999999999</v>
      </c>
      <c r="X17" s="23">
        <v>128.19999999999999</v>
      </c>
      <c r="Y17" s="23">
        <v>104.6</v>
      </c>
      <c r="Z17" s="23">
        <v>251.9</v>
      </c>
      <c r="AA17" s="23">
        <v>138.30000000000001</v>
      </c>
      <c r="AB17" s="23">
        <v>107</v>
      </c>
      <c r="AC17" s="23">
        <v>99.4</v>
      </c>
      <c r="AD17" s="23">
        <v>98.2</v>
      </c>
      <c r="AE17" s="23">
        <v>82.2</v>
      </c>
      <c r="AF17" s="23">
        <v>124.9</v>
      </c>
      <c r="AG17" s="23">
        <f t="shared" si="2"/>
        <v>128.37434782608699</v>
      </c>
      <c r="AI17" s="25"/>
    </row>
    <row r="18" spans="1:36" ht="15" customHeight="1" x14ac:dyDescent="0.2">
      <c r="A18" s="4" t="s">
        <v>16</v>
      </c>
      <c r="B18" s="5">
        <v>29.6</v>
      </c>
      <c r="C18" s="5">
        <v>45</v>
      </c>
      <c r="D18" s="5">
        <v>59.2</v>
      </c>
      <c r="E18" s="5">
        <v>88.4</v>
      </c>
      <c r="F18" s="5">
        <v>85.4</v>
      </c>
      <c r="G18" s="5">
        <v>93.3</v>
      </c>
      <c r="H18" s="5">
        <v>52.5</v>
      </c>
      <c r="I18" s="5">
        <v>88.3</v>
      </c>
      <c r="J18" s="5">
        <v>61.9</v>
      </c>
      <c r="K18" s="5">
        <v>226</v>
      </c>
      <c r="L18" s="5">
        <v>275.10000000000002</v>
      </c>
      <c r="M18" s="5">
        <v>224</v>
      </c>
      <c r="N18" s="5">
        <v>162.30000000000001</v>
      </c>
      <c r="O18" s="5">
        <v>231.6</v>
      </c>
      <c r="P18" s="6">
        <v>122.9</v>
      </c>
      <c r="Q18" s="6">
        <v>234.3</v>
      </c>
      <c r="R18" s="6">
        <v>143.5</v>
      </c>
      <c r="S18" s="6">
        <v>85.7</v>
      </c>
      <c r="T18" s="6">
        <v>62.6</v>
      </c>
      <c r="U18" s="6">
        <v>90.63</v>
      </c>
      <c r="V18" s="6">
        <v>70</v>
      </c>
      <c r="W18" s="6">
        <v>77.13</v>
      </c>
      <c r="X18" s="6">
        <v>152.4</v>
      </c>
      <c r="Y18" s="6">
        <v>163</v>
      </c>
      <c r="Z18" s="6">
        <v>376.4</v>
      </c>
      <c r="AA18" s="6">
        <v>273</v>
      </c>
      <c r="AB18" s="6">
        <v>158.6</v>
      </c>
      <c r="AC18" s="6">
        <v>218.6</v>
      </c>
      <c r="AD18" s="6">
        <v>165.6</v>
      </c>
      <c r="AE18" s="6">
        <v>150.94</v>
      </c>
      <c r="AF18" s="6">
        <v>127.02</v>
      </c>
      <c r="AG18" s="6">
        <f t="shared" si="2"/>
        <v>145.51066666666665</v>
      </c>
      <c r="AI18" s="25"/>
    </row>
    <row r="19" spans="1:36" ht="15" customHeight="1" x14ac:dyDescent="0.2">
      <c r="A19" s="22" t="s">
        <v>17</v>
      </c>
      <c r="B19" s="23"/>
      <c r="C19" s="23"/>
      <c r="D19" s="23"/>
      <c r="E19" s="23">
        <v>62.9</v>
      </c>
      <c r="F19" s="23">
        <v>85.3</v>
      </c>
      <c r="G19" s="23">
        <v>96.7</v>
      </c>
      <c r="H19" s="23">
        <v>60.6</v>
      </c>
      <c r="I19" s="23">
        <v>79.5</v>
      </c>
      <c r="J19" s="23">
        <v>75.5</v>
      </c>
      <c r="K19" s="23">
        <v>141.30000000000001</v>
      </c>
      <c r="L19" s="23">
        <v>113.6</v>
      </c>
      <c r="M19" s="23">
        <v>80</v>
      </c>
      <c r="N19" s="23">
        <v>73.5</v>
      </c>
      <c r="O19" s="23">
        <v>208</v>
      </c>
      <c r="P19" s="23">
        <v>158.44999999999999</v>
      </c>
      <c r="Q19" s="23">
        <v>214.5</v>
      </c>
      <c r="R19" s="23">
        <v>132.6</v>
      </c>
      <c r="S19" s="23">
        <v>156.59</v>
      </c>
      <c r="T19" s="23">
        <v>168.85</v>
      </c>
      <c r="U19" s="23">
        <v>68.47</v>
      </c>
      <c r="V19" s="23">
        <v>117.11</v>
      </c>
      <c r="W19" s="23">
        <v>79.819999999999993</v>
      </c>
      <c r="X19" s="23">
        <v>89.67</v>
      </c>
      <c r="Y19" s="23">
        <v>164.93</v>
      </c>
      <c r="Z19" s="23">
        <v>229.6</v>
      </c>
      <c r="AA19" s="23">
        <v>212.1</v>
      </c>
      <c r="AB19" s="23">
        <v>165.58525553703527</v>
      </c>
      <c r="AC19" s="23">
        <v>98.542185370126816</v>
      </c>
      <c r="AD19" s="23">
        <v>76.37</v>
      </c>
      <c r="AE19" s="23">
        <v>96.829271147527194</v>
      </c>
      <c r="AF19" s="23">
        <v>127.29523263796781</v>
      </c>
      <c r="AG19" s="23">
        <f t="shared" si="2"/>
        <v>122.65042659616631</v>
      </c>
      <c r="AI19" s="25"/>
    </row>
    <row r="20" spans="1:36" ht="15" customHeight="1" x14ac:dyDescent="0.2">
      <c r="A20" s="4" t="s">
        <v>18</v>
      </c>
      <c r="B20" s="5"/>
      <c r="C20" s="5"/>
      <c r="D20" s="5"/>
      <c r="E20" s="5"/>
      <c r="F20" s="5"/>
      <c r="G20" s="5">
        <v>110</v>
      </c>
      <c r="H20" s="5">
        <v>101</v>
      </c>
      <c r="I20" s="5">
        <v>75</v>
      </c>
      <c r="J20" s="5">
        <v>104</v>
      </c>
      <c r="K20" s="5">
        <v>213</v>
      </c>
      <c r="L20" s="5">
        <v>117</v>
      </c>
      <c r="M20" s="5">
        <v>145</v>
      </c>
      <c r="N20" s="5">
        <v>4</v>
      </c>
      <c r="O20" s="5">
        <v>93</v>
      </c>
      <c r="P20" s="6">
        <v>148</v>
      </c>
      <c r="Q20" s="6">
        <v>163</v>
      </c>
      <c r="R20" s="6">
        <v>238</v>
      </c>
      <c r="S20" s="6">
        <v>270</v>
      </c>
      <c r="T20" s="6">
        <v>166</v>
      </c>
      <c r="U20" s="6">
        <v>79</v>
      </c>
      <c r="V20" s="6">
        <v>67</v>
      </c>
      <c r="W20" s="6">
        <v>54</v>
      </c>
      <c r="X20" s="6">
        <v>58</v>
      </c>
      <c r="Y20" s="6">
        <v>87</v>
      </c>
      <c r="Z20" s="6">
        <v>157</v>
      </c>
      <c r="AA20" s="6">
        <v>144</v>
      </c>
      <c r="AB20" s="6">
        <v>74</v>
      </c>
      <c r="AC20" s="6">
        <v>81.430000000000007</v>
      </c>
      <c r="AD20" s="6">
        <v>66.650000000000006</v>
      </c>
      <c r="AE20" s="6">
        <v>65.930000000000007</v>
      </c>
      <c r="AF20" s="6">
        <v>211.5</v>
      </c>
      <c r="AG20" s="6">
        <f t="shared" si="2"/>
        <v>118.9426923076923</v>
      </c>
      <c r="AI20" s="25"/>
    </row>
    <row r="21" spans="1:36" ht="15" customHeight="1" x14ac:dyDescent="0.2">
      <c r="A21" s="22" t="s">
        <v>19</v>
      </c>
      <c r="B21" s="23">
        <v>43.7</v>
      </c>
      <c r="C21" s="23">
        <v>39.200000000000003</v>
      </c>
      <c r="D21" s="23">
        <v>35.299999999999997</v>
      </c>
      <c r="E21" s="23">
        <v>58.6</v>
      </c>
      <c r="F21" s="23">
        <v>81.7</v>
      </c>
      <c r="G21" s="23">
        <v>101.3</v>
      </c>
      <c r="H21" s="23">
        <v>98.7</v>
      </c>
      <c r="I21" s="23">
        <v>85.8</v>
      </c>
      <c r="J21" s="23">
        <v>100.8</v>
      </c>
      <c r="K21" s="23">
        <v>149.5</v>
      </c>
      <c r="L21" s="23">
        <v>114.1</v>
      </c>
      <c r="M21" s="23">
        <v>230.9</v>
      </c>
      <c r="N21" s="23">
        <v>217.7</v>
      </c>
      <c r="O21" s="23">
        <v>126.6</v>
      </c>
      <c r="P21" s="23">
        <v>146.1</v>
      </c>
      <c r="Q21" s="23">
        <v>111.9</v>
      </c>
      <c r="R21" s="23">
        <v>147.19999999999999</v>
      </c>
      <c r="S21" s="23">
        <v>119.1</v>
      </c>
      <c r="T21" s="23">
        <v>117</v>
      </c>
      <c r="U21" s="23">
        <v>106.6</v>
      </c>
      <c r="V21" s="23">
        <v>111.1</v>
      </c>
      <c r="W21" s="23">
        <v>86.2</v>
      </c>
      <c r="X21" s="23">
        <v>62</v>
      </c>
      <c r="Y21" s="23">
        <v>63.1</v>
      </c>
      <c r="Z21" s="23">
        <v>111.3</v>
      </c>
      <c r="AA21" s="23">
        <v>262.7</v>
      </c>
      <c r="AB21" s="23">
        <v>124.4</v>
      </c>
      <c r="AC21" s="23">
        <v>124.1</v>
      </c>
      <c r="AD21" s="23">
        <v>85.1</v>
      </c>
      <c r="AE21" s="23">
        <v>95.1</v>
      </c>
      <c r="AF21" s="23">
        <v>113.5</v>
      </c>
      <c r="AG21" s="23">
        <f t="shared" si="2"/>
        <v>114.22333333333331</v>
      </c>
      <c r="AI21" s="25"/>
    </row>
    <row r="22" spans="1:36" ht="15" customHeight="1" x14ac:dyDescent="0.2">
      <c r="A22" s="4" t="s">
        <v>20</v>
      </c>
      <c r="B22" s="5">
        <v>35</v>
      </c>
      <c r="C22" s="5">
        <v>53.5</v>
      </c>
      <c r="D22" s="5">
        <v>105.7</v>
      </c>
      <c r="E22" s="5">
        <v>84.6</v>
      </c>
      <c r="F22" s="5">
        <v>74.7</v>
      </c>
      <c r="G22" s="5">
        <v>71.7</v>
      </c>
      <c r="H22" s="5">
        <v>75.2</v>
      </c>
      <c r="I22" s="5">
        <v>87.5</v>
      </c>
      <c r="J22" s="5">
        <v>87.4</v>
      </c>
      <c r="K22" s="5">
        <v>102</v>
      </c>
      <c r="L22" s="5">
        <v>126.1</v>
      </c>
      <c r="M22" s="5">
        <v>118.3</v>
      </c>
      <c r="N22" s="5">
        <v>142.80000000000001</v>
      </c>
      <c r="O22" s="5">
        <v>127.2</v>
      </c>
      <c r="P22" s="6">
        <v>114.4</v>
      </c>
      <c r="Q22" s="6">
        <v>117.9</v>
      </c>
      <c r="R22" s="6">
        <v>151.69999999999999</v>
      </c>
      <c r="S22" s="6">
        <v>159.69999999999999</v>
      </c>
      <c r="T22" s="6">
        <v>150.1</v>
      </c>
      <c r="U22" s="6">
        <v>151.80000000000001</v>
      </c>
      <c r="V22" s="6">
        <v>145.1</v>
      </c>
      <c r="W22" s="6">
        <v>111.5</v>
      </c>
      <c r="X22" s="6">
        <v>91.1</v>
      </c>
      <c r="Y22" s="6">
        <v>140.4</v>
      </c>
      <c r="Z22" s="6">
        <v>145.80000000000001</v>
      </c>
      <c r="AA22" s="6">
        <v>154.6</v>
      </c>
      <c r="AB22" s="6">
        <v>136.75</v>
      </c>
      <c r="AC22" s="5">
        <v>138.9</v>
      </c>
      <c r="AD22" s="6">
        <v>98.8</v>
      </c>
      <c r="AE22" s="6">
        <v>72</v>
      </c>
      <c r="AF22" s="6">
        <v>79.3</v>
      </c>
      <c r="AG22" s="6">
        <f t="shared" si="2"/>
        <v>113.88500000000002</v>
      </c>
      <c r="AI22" s="25"/>
    </row>
    <row r="23" spans="1:36" ht="15" customHeight="1" x14ac:dyDescent="0.2">
      <c r="A23" s="22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>
        <v>121</v>
      </c>
      <c r="L23" s="23">
        <v>141.9</v>
      </c>
      <c r="M23" s="23">
        <v>141.80000000000001</v>
      </c>
      <c r="N23" s="23">
        <v>113</v>
      </c>
      <c r="O23" s="23">
        <v>106.2</v>
      </c>
      <c r="P23" s="23">
        <v>101.2</v>
      </c>
      <c r="Q23" s="23">
        <v>122.8</v>
      </c>
      <c r="R23" s="23">
        <v>118.8</v>
      </c>
      <c r="S23" s="23">
        <v>121.2</v>
      </c>
      <c r="T23" s="23">
        <v>106.7</v>
      </c>
      <c r="U23" s="23">
        <v>170.5</v>
      </c>
      <c r="V23" s="23">
        <v>88.7</v>
      </c>
      <c r="W23" s="23">
        <v>86.5</v>
      </c>
      <c r="X23" s="23">
        <v>74.099999999999994</v>
      </c>
      <c r="Y23" s="23">
        <v>67.3</v>
      </c>
      <c r="Z23" s="23">
        <v>87.3</v>
      </c>
      <c r="AA23" s="23">
        <v>69.5</v>
      </c>
      <c r="AB23" s="23">
        <v>79.900000000000006</v>
      </c>
      <c r="AC23" s="23">
        <v>108.3</v>
      </c>
      <c r="AD23" s="23">
        <v>93.1</v>
      </c>
      <c r="AE23" s="23">
        <v>113.6</v>
      </c>
      <c r="AF23" s="23">
        <v>110.4</v>
      </c>
      <c r="AG23" s="23">
        <f t="shared" si="2"/>
        <v>106.53636363636365</v>
      </c>
      <c r="AI23" s="25"/>
    </row>
    <row r="24" spans="1:36" ht="15" customHeight="1" x14ac:dyDescent="0.2">
      <c r="A24" s="4" t="s">
        <v>22</v>
      </c>
      <c r="B24" s="5"/>
      <c r="C24" s="5">
        <v>41.9</v>
      </c>
      <c r="D24" s="5">
        <v>65.400000000000006</v>
      </c>
      <c r="E24" s="5">
        <v>65</v>
      </c>
      <c r="F24" s="5">
        <v>74.8</v>
      </c>
      <c r="G24" s="5">
        <v>64.099999999999994</v>
      </c>
      <c r="H24" s="5">
        <v>84</v>
      </c>
      <c r="I24" s="5">
        <v>114.2</v>
      </c>
      <c r="J24" s="5">
        <v>132.1</v>
      </c>
      <c r="K24" s="5">
        <v>107.3</v>
      </c>
      <c r="L24" s="5">
        <v>155.4</v>
      </c>
      <c r="M24" s="5">
        <v>148.19999999999999</v>
      </c>
      <c r="N24" s="5">
        <v>97.1</v>
      </c>
      <c r="O24" s="5">
        <v>70.599999999999994</v>
      </c>
      <c r="P24" s="6">
        <v>70.400000000000006</v>
      </c>
      <c r="Q24" s="6">
        <v>88.9</v>
      </c>
      <c r="R24" s="6">
        <v>106.8</v>
      </c>
      <c r="S24" s="6">
        <v>105.6</v>
      </c>
      <c r="T24" s="6">
        <v>150.4</v>
      </c>
      <c r="U24" s="6">
        <v>137.30000000000001</v>
      </c>
      <c r="V24" s="6">
        <v>107.1</v>
      </c>
      <c r="W24" s="6">
        <v>70.400000000000006</v>
      </c>
      <c r="X24" s="6">
        <v>49</v>
      </c>
      <c r="Y24" s="6">
        <v>68.900000000000006</v>
      </c>
      <c r="Z24" s="6">
        <v>68.099999999999994</v>
      </c>
      <c r="AA24" s="6">
        <v>98.7</v>
      </c>
      <c r="AB24" s="6">
        <v>103.3</v>
      </c>
      <c r="AC24" s="6">
        <v>82.9</v>
      </c>
      <c r="AD24" s="6">
        <v>100.7</v>
      </c>
      <c r="AE24" s="6">
        <v>61.3</v>
      </c>
      <c r="AF24" s="6">
        <v>60.2</v>
      </c>
      <c r="AG24" s="6">
        <f t="shared" si="2"/>
        <v>91.669999999999987</v>
      </c>
      <c r="AI24" s="25"/>
    </row>
    <row r="25" spans="1:36" ht="15" customHeight="1" x14ac:dyDescent="0.2">
      <c r="A25" s="22" t="s">
        <v>23</v>
      </c>
      <c r="B25" s="23"/>
      <c r="C25" s="23">
        <v>89.3</v>
      </c>
      <c r="D25" s="23"/>
      <c r="E25" s="23"/>
      <c r="F25" s="23"/>
      <c r="G25" s="23"/>
      <c r="H25" s="23"/>
      <c r="I25" s="23">
        <v>30.2</v>
      </c>
      <c r="J25" s="23">
        <v>67.599999999999994</v>
      </c>
      <c r="K25" s="23">
        <v>135.1</v>
      </c>
      <c r="L25" s="23">
        <v>158.19999999999999</v>
      </c>
      <c r="M25" s="23">
        <v>98</v>
      </c>
      <c r="N25" s="23">
        <v>217.3</v>
      </c>
      <c r="O25" s="23">
        <v>230.7</v>
      </c>
      <c r="P25" s="23">
        <v>184.9</v>
      </c>
      <c r="Q25" s="23">
        <v>97.3</v>
      </c>
      <c r="R25" s="23">
        <v>152.4</v>
      </c>
      <c r="S25" s="23">
        <v>166</v>
      </c>
      <c r="T25" s="23">
        <v>201.2</v>
      </c>
      <c r="U25" s="23">
        <v>139.6</v>
      </c>
      <c r="V25" s="23">
        <v>87.9</v>
      </c>
      <c r="W25" s="23">
        <v>79.3</v>
      </c>
      <c r="X25" s="23">
        <v>184.3</v>
      </c>
      <c r="Y25" s="23">
        <v>208.9</v>
      </c>
      <c r="Z25" s="23">
        <v>94.1</v>
      </c>
      <c r="AA25" s="23">
        <v>65.099999999999994</v>
      </c>
      <c r="AB25" s="23">
        <v>57</v>
      </c>
      <c r="AC25" s="23">
        <v>62.6</v>
      </c>
      <c r="AD25" s="23">
        <v>109.5</v>
      </c>
      <c r="AE25" s="23">
        <v>89.1</v>
      </c>
      <c r="AF25" s="23">
        <v>133.9</v>
      </c>
      <c r="AG25" s="23">
        <f t="shared" si="2"/>
        <v>125.58000000000001</v>
      </c>
      <c r="AI25" s="25"/>
    </row>
    <row r="26" spans="1:36" ht="15" customHeight="1" x14ac:dyDescent="0.2">
      <c r="A26" s="4" t="s">
        <v>24</v>
      </c>
      <c r="B26" s="5">
        <v>47.7</v>
      </c>
      <c r="C26" s="5">
        <v>35.6</v>
      </c>
      <c r="D26" s="5">
        <v>56.8</v>
      </c>
      <c r="E26" s="5">
        <v>64.2</v>
      </c>
      <c r="F26" s="5">
        <v>89.2</v>
      </c>
      <c r="G26" s="5">
        <v>98.5</v>
      </c>
      <c r="H26" s="5">
        <v>92.5</v>
      </c>
      <c r="I26" s="5">
        <v>96.2</v>
      </c>
      <c r="J26" s="5">
        <v>127.3</v>
      </c>
      <c r="K26" s="5">
        <v>97.5</v>
      </c>
      <c r="L26" s="5">
        <v>118.6</v>
      </c>
      <c r="M26" s="5">
        <v>181.3</v>
      </c>
      <c r="N26" s="5">
        <v>140</v>
      </c>
      <c r="O26" s="5">
        <v>206</v>
      </c>
      <c r="P26" s="6">
        <v>193.9</v>
      </c>
      <c r="Q26" s="6">
        <v>146.69999999999999</v>
      </c>
      <c r="R26" s="6">
        <v>139.1</v>
      </c>
      <c r="S26" s="6">
        <v>114.1</v>
      </c>
      <c r="T26" s="6">
        <v>130.9</v>
      </c>
      <c r="U26" s="6">
        <v>108.6</v>
      </c>
      <c r="V26" s="6">
        <v>126.9</v>
      </c>
      <c r="W26" s="6">
        <v>78.19</v>
      </c>
      <c r="X26" s="6">
        <v>94.6</v>
      </c>
      <c r="Y26" s="6">
        <v>80.855481806684793</v>
      </c>
      <c r="Z26" s="6">
        <v>89.51</v>
      </c>
      <c r="AA26" s="6">
        <v>95.66</v>
      </c>
      <c r="AB26" s="6">
        <v>116.64</v>
      </c>
      <c r="AC26" s="6">
        <v>118.92</v>
      </c>
      <c r="AD26" s="6">
        <v>159.85</v>
      </c>
      <c r="AE26" s="6">
        <v>91.2</v>
      </c>
      <c r="AF26" s="6">
        <v>128.97181620925252</v>
      </c>
      <c r="AG26" s="6">
        <f t="shared" si="2"/>
        <v>113.9432432671979</v>
      </c>
      <c r="AI26" s="25"/>
    </row>
    <row r="27" spans="1:36" ht="15" customHeight="1" x14ac:dyDescent="0.2">
      <c r="A27" s="22" t="s">
        <v>25</v>
      </c>
      <c r="B27" s="23">
        <v>37.700000000000003</v>
      </c>
      <c r="C27" s="23">
        <v>33.6</v>
      </c>
      <c r="D27" s="23">
        <v>49</v>
      </c>
      <c r="E27" s="23">
        <v>50</v>
      </c>
      <c r="F27" s="23">
        <v>57.1</v>
      </c>
      <c r="G27" s="23">
        <v>86.9</v>
      </c>
      <c r="H27" s="23">
        <v>102.9</v>
      </c>
      <c r="I27" s="23">
        <v>89.2</v>
      </c>
      <c r="J27" s="23">
        <v>109.3</v>
      </c>
      <c r="K27" s="23">
        <v>85.4</v>
      </c>
      <c r="L27" s="23">
        <v>105.8</v>
      </c>
      <c r="M27" s="23">
        <v>64.2</v>
      </c>
      <c r="N27" s="23">
        <v>44.6</v>
      </c>
      <c r="O27" s="23">
        <v>133.80000000000001</v>
      </c>
      <c r="P27" s="23">
        <v>159.5</v>
      </c>
      <c r="Q27" s="23">
        <v>131</v>
      </c>
      <c r="R27" s="23">
        <v>125.01</v>
      </c>
      <c r="S27" s="23">
        <v>144.33000000000001</v>
      </c>
      <c r="T27" s="23">
        <v>124.02</v>
      </c>
      <c r="U27" s="23">
        <v>104.04</v>
      </c>
      <c r="V27" s="23">
        <v>154.9</v>
      </c>
      <c r="W27" s="23">
        <v>103.83</v>
      </c>
      <c r="X27" s="23">
        <v>103.8</v>
      </c>
      <c r="Y27" s="23">
        <v>79.7</v>
      </c>
      <c r="Z27" s="23">
        <v>90</v>
      </c>
      <c r="AA27" s="23">
        <v>77.5</v>
      </c>
      <c r="AB27" s="23">
        <v>75.5</v>
      </c>
      <c r="AC27" s="23">
        <v>81.112966769304037</v>
      </c>
      <c r="AD27" s="23">
        <v>68.400000000000006</v>
      </c>
      <c r="AE27" s="23">
        <v>91.2</v>
      </c>
      <c r="AF27" s="23">
        <v>103.87</v>
      </c>
      <c r="AG27" s="23">
        <f t="shared" si="2"/>
        <v>94.317098892310113</v>
      </c>
      <c r="AI27" s="25"/>
    </row>
    <row r="28" spans="1:36" ht="15" customHeight="1" x14ac:dyDescent="0.2">
      <c r="A28" s="4" t="s">
        <v>26</v>
      </c>
      <c r="B28" s="5">
        <v>177</v>
      </c>
      <c r="C28" s="5">
        <v>238.2</v>
      </c>
      <c r="D28" s="5"/>
      <c r="E28" s="5">
        <v>91.9</v>
      </c>
      <c r="F28" s="5">
        <v>131.1</v>
      </c>
      <c r="G28" s="5">
        <v>85.7</v>
      </c>
      <c r="H28" s="5">
        <v>208.6</v>
      </c>
      <c r="I28" s="5">
        <v>173.1</v>
      </c>
      <c r="J28" s="5">
        <v>195.1</v>
      </c>
      <c r="K28" s="5">
        <v>202.5</v>
      </c>
      <c r="L28" s="5">
        <v>216.7</v>
      </c>
      <c r="M28" s="5">
        <v>149.80000000000001</v>
      </c>
      <c r="N28" s="5">
        <v>96.5</v>
      </c>
      <c r="O28" s="5">
        <v>123.1</v>
      </c>
      <c r="P28" s="6">
        <v>243.3</v>
      </c>
      <c r="Q28" s="6">
        <v>371.7</v>
      </c>
      <c r="R28" s="6">
        <v>688.4</v>
      </c>
      <c r="S28" s="6">
        <v>418.9</v>
      </c>
      <c r="T28" s="6">
        <v>222.9</v>
      </c>
      <c r="U28" s="6">
        <v>241.5</v>
      </c>
      <c r="V28" s="6">
        <v>317.51</v>
      </c>
      <c r="W28" s="6">
        <v>153.44</v>
      </c>
      <c r="X28" s="6">
        <v>186.61</v>
      </c>
      <c r="Y28" s="6">
        <v>116.88181818181819</v>
      </c>
      <c r="Z28" s="6">
        <v>133.33636363636364</v>
      </c>
      <c r="AA28" s="6">
        <v>175.8818181818182</v>
      </c>
      <c r="AB28" s="6">
        <v>314.77090909090907</v>
      </c>
      <c r="AC28" s="6">
        <v>283.2</v>
      </c>
      <c r="AD28" s="6">
        <v>221.7</v>
      </c>
      <c r="AE28" s="6">
        <v>207.8</v>
      </c>
      <c r="AF28" s="6">
        <v>234.3</v>
      </c>
      <c r="AG28" s="6">
        <f t="shared" si="2"/>
        <v>222.2217554858934</v>
      </c>
      <c r="AI28" s="25"/>
    </row>
    <row r="29" spans="1:36" ht="15" customHeight="1" x14ac:dyDescent="0.2">
      <c r="A29" s="22" t="s">
        <v>27</v>
      </c>
      <c r="B29" s="23">
        <v>150.5</v>
      </c>
      <c r="C29" s="23">
        <v>87.4</v>
      </c>
      <c r="D29" s="23">
        <v>116</v>
      </c>
      <c r="E29" s="23">
        <v>69.3</v>
      </c>
      <c r="F29" s="23">
        <v>82.7</v>
      </c>
      <c r="G29" s="23">
        <v>99.7</v>
      </c>
      <c r="H29" s="23">
        <v>101.4</v>
      </c>
      <c r="I29" s="23">
        <v>195.7</v>
      </c>
      <c r="J29" s="23">
        <v>222.1</v>
      </c>
      <c r="K29" s="23">
        <v>254.4</v>
      </c>
      <c r="L29" s="23">
        <v>172.5</v>
      </c>
      <c r="M29" s="23">
        <v>171.9</v>
      </c>
      <c r="N29" s="23">
        <v>110.7</v>
      </c>
      <c r="O29" s="23">
        <v>90.8</v>
      </c>
      <c r="P29" s="23">
        <v>76.5</v>
      </c>
      <c r="Q29" s="23">
        <v>98.8</v>
      </c>
      <c r="R29" s="23">
        <v>115.9</v>
      </c>
      <c r="S29" s="23">
        <v>91.9</v>
      </c>
      <c r="T29" s="23">
        <v>54.2</v>
      </c>
      <c r="U29" s="23">
        <v>72.900000000000006</v>
      </c>
      <c r="V29" s="23">
        <v>78</v>
      </c>
      <c r="W29" s="23">
        <v>76</v>
      </c>
      <c r="X29" s="23">
        <v>75.599999999999994</v>
      </c>
      <c r="Y29" s="23">
        <v>68.5</v>
      </c>
      <c r="Z29" s="23">
        <v>88.3</v>
      </c>
      <c r="AA29" s="23">
        <v>93.6</v>
      </c>
      <c r="AB29" s="23">
        <v>93.7</v>
      </c>
      <c r="AC29" s="23">
        <v>106.4</v>
      </c>
      <c r="AD29" s="23">
        <v>108.7</v>
      </c>
      <c r="AE29" s="23">
        <v>86.3</v>
      </c>
      <c r="AF29" s="23">
        <v>93.9</v>
      </c>
      <c r="AG29" s="23">
        <f t="shared" si="2"/>
        <v>108.46000000000001</v>
      </c>
      <c r="AI29" s="25"/>
    </row>
    <row r="30" spans="1:36" ht="1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8"/>
      <c r="N30" s="8"/>
      <c r="O30" s="9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I30" s="25"/>
      <c r="AJ30" s="2" t="s">
        <v>28</v>
      </c>
    </row>
    <row r="31" spans="1:36" ht="15" customHeight="1" x14ac:dyDescent="0.2">
      <c r="A31" s="21" t="s">
        <v>30</v>
      </c>
      <c r="B31" s="13">
        <f>MAX(B$4:B$29)</f>
        <v>177</v>
      </c>
      <c r="C31" s="13">
        <f>MAX(C$4:C$29)</f>
        <v>238.2</v>
      </c>
      <c r="D31" s="13">
        <f>MAX(D$4:D$29)</f>
        <v>248.6</v>
      </c>
      <c r="E31" s="13">
        <f t="shared" ref="E31:K31" si="3">MAX(E$4:E$29)</f>
        <v>232.9</v>
      </c>
      <c r="F31" s="13">
        <f t="shared" si="3"/>
        <v>321.5</v>
      </c>
      <c r="G31" s="13">
        <f t="shared" si="3"/>
        <v>171.3</v>
      </c>
      <c r="H31" s="13">
        <f t="shared" si="3"/>
        <v>208.6</v>
      </c>
      <c r="I31" s="13">
        <f t="shared" si="3"/>
        <v>255</v>
      </c>
      <c r="J31" s="13">
        <f t="shared" si="3"/>
        <v>306</v>
      </c>
      <c r="K31" s="13">
        <f t="shared" si="3"/>
        <v>254.4</v>
      </c>
      <c r="L31" s="13">
        <f t="shared" ref="L31:Q31" si="4">MAX(L$4:L$29)</f>
        <v>275.10000000000002</v>
      </c>
      <c r="M31" s="13">
        <f t="shared" si="4"/>
        <v>444.3</v>
      </c>
      <c r="N31" s="13">
        <f t="shared" si="4"/>
        <v>258.39999999999998</v>
      </c>
      <c r="O31" s="13">
        <f t="shared" si="4"/>
        <v>231.6</v>
      </c>
      <c r="P31" s="13">
        <f t="shared" si="4"/>
        <v>271.60000000000002</v>
      </c>
      <c r="Q31" s="13">
        <f t="shared" si="4"/>
        <v>371.7</v>
      </c>
      <c r="R31" s="13">
        <f>MAX(R$4:R$29)</f>
        <v>688.4</v>
      </c>
      <c r="S31" s="13">
        <f>MAX(S$4:S$29)</f>
        <v>418.9</v>
      </c>
      <c r="T31" s="13">
        <f>MAX(T$4:T$29)</f>
        <v>222.9</v>
      </c>
      <c r="U31" s="13">
        <f t="shared" ref="U31:AG31" si="5">MAX(U$4:U$29)</f>
        <v>333</v>
      </c>
      <c r="V31" s="13">
        <f t="shared" si="5"/>
        <v>317.51</v>
      </c>
      <c r="W31" s="13">
        <f t="shared" si="5"/>
        <v>449.4</v>
      </c>
      <c r="X31" s="13">
        <f t="shared" si="5"/>
        <v>186.61</v>
      </c>
      <c r="Y31" s="13">
        <f t="shared" si="5"/>
        <v>534</v>
      </c>
      <c r="Z31" s="13">
        <f t="shared" si="5"/>
        <v>376.4</v>
      </c>
      <c r="AA31" s="13">
        <f t="shared" si="5"/>
        <v>273</v>
      </c>
      <c r="AB31" s="13">
        <f t="shared" si="5"/>
        <v>314.77090909090907</v>
      </c>
      <c r="AC31" s="13">
        <f t="shared" si="5"/>
        <v>283.2</v>
      </c>
      <c r="AD31" s="13">
        <f t="shared" si="5"/>
        <v>343.1</v>
      </c>
      <c r="AE31" s="13">
        <f t="shared" si="5"/>
        <v>427.9</v>
      </c>
      <c r="AF31" s="13">
        <f t="shared" si="5"/>
        <v>234.3</v>
      </c>
      <c r="AG31" s="13">
        <f t="shared" si="5"/>
        <v>222.2217554858934</v>
      </c>
      <c r="AH31" s="25"/>
      <c r="AI31" s="25"/>
    </row>
    <row r="32" spans="1:36" ht="15" customHeight="1" x14ac:dyDescent="0.2">
      <c r="A32" s="12" t="s">
        <v>80</v>
      </c>
      <c r="B32" s="10">
        <f>MEDIAN(B$4:B$29)</f>
        <v>43.7</v>
      </c>
      <c r="C32" s="10">
        <f>MEDIAN(C$4:C$29)</f>
        <v>46.65</v>
      </c>
      <c r="D32" s="10">
        <f>MEDIAN(D$4:D$29)</f>
        <v>69.099999999999994</v>
      </c>
      <c r="E32" s="10">
        <f t="shared" ref="E32:K32" si="6">MEDIAN(E$4:E$29)</f>
        <v>69.599999999999994</v>
      </c>
      <c r="F32" s="10">
        <f t="shared" si="6"/>
        <v>82.2</v>
      </c>
      <c r="G32" s="10">
        <f t="shared" si="6"/>
        <v>85.7</v>
      </c>
      <c r="H32" s="10">
        <f t="shared" si="6"/>
        <v>85.95</v>
      </c>
      <c r="I32" s="10">
        <f t="shared" si="6"/>
        <v>88.55</v>
      </c>
      <c r="J32" s="10">
        <f t="shared" si="6"/>
        <v>106.5</v>
      </c>
      <c r="K32" s="10">
        <f t="shared" si="6"/>
        <v>125.4</v>
      </c>
      <c r="L32" s="10">
        <f t="shared" ref="L32:Q32" si="7">MEDIAN(L$4:L$29)</f>
        <v>115.55</v>
      </c>
      <c r="M32" s="10">
        <f t="shared" si="7"/>
        <v>146</v>
      </c>
      <c r="N32" s="10">
        <f t="shared" si="7"/>
        <v>111.85</v>
      </c>
      <c r="O32" s="10">
        <f t="shared" si="7"/>
        <v>126.9</v>
      </c>
      <c r="P32" s="10">
        <f t="shared" si="7"/>
        <v>124.25</v>
      </c>
      <c r="Q32" s="10">
        <f t="shared" si="7"/>
        <v>126.9</v>
      </c>
      <c r="R32" s="10">
        <f>MEDIAN(R$4:R$29)</f>
        <v>135.85</v>
      </c>
      <c r="S32" s="10">
        <f>MEDIAN(S$4:S$29)</f>
        <v>128.185</v>
      </c>
      <c r="T32" s="10">
        <f>MEDIAN(T$4:T$29)</f>
        <v>123.49</v>
      </c>
      <c r="U32" s="10">
        <f t="shared" ref="U32:AG32" si="8">MEDIAN(U$4:U$29)</f>
        <v>107.55</v>
      </c>
      <c r="V32" s="10">
        <f t="shared" si="8"/>
        <v>107.75</v>
      </c>
      <c r="W32" s="10">
        <f t="shared" si="8"/>
        <v>81.375</v>
      </c>
      <c r="X32" s="10">
        <f t="shared" si="8"/>
        <v>90.384999999999991</v>
      </c>
      <c r="Y32" s="10">
        <f t="shared" si="8"/>
        <v>104.25</v>
      </c>
      <c r="Z32" s="10">
        <f t="shared" si="8"/>
        <v>115.5</v>
      </c>
      <c r="AA32" s="10">
        <f t="shared" si="8"/>
        <v>97.18</v>
      </c>
      <c r="AB32" s="10">
        <f t="shared" si="8"/>
        <v>109.75</v>
      </c>
      <c r="AC32" s="10">
        <f t="shared" si="8"/>
        <v>108.3</v>
      </c>
      <c r="AD32" s="10">
        <f t="shared" si="8"/>
        <v>106.48</v>
      </c>
      <c r="AE32" s="10">
        <f t="shared" si="8"/>
        <v>88.75</v>
      </c>
      <c r="AF32" s="10">
        <f t="shared" si="8"/>
        <v>125.655</v>
      </c>
      <c r="AG32" s="10">
        <f t="shared" si="8"/>
        <v>114.08328830026561</v>
      </c>
      <c r="AI32" s="25"/>
    </row>
    <row r="33" spans="1:37" ht="15" customHeight="1" x14ac:dyDescent="0.2">
      <c r="A33" s="21" t="s">
        <v>31</v>
      </c>
      <c r="B33" s="13">
        <f>MIN(B$4:B$29)</f>
        <v>18.100000000000001</v>
      </c>
      <c r="C33" s="13">
        <f>MIN(C$4:C$29)</f>
        <v>-20.5</v>
      </c>
      <c r="D33" s="13">
        <f>MIN(D$4:D$29)</f>
        <v>27.9</v>
      </c>
      <c r="E33" s="13">
        <f t="shared" ref="E33:K33" si="9">MIN(E$4:E$29)</f>
        <v>21.5</v>
      </c>
      <c r="F33" s="13">
        <f t="shared" si="9"/>
        <v>6.4</v>
      </c>
      <c r="G33" s="13">
        <f t="shared" si="9"/>
        <v>10.4</v>
      </c>
      <c r="H33" s="13">
        <f t="shared" si="9"/>
        <v>39.799999999999997</v>
      </c>
      <c r="I33" s="13">
        <f t="shared" si="9"/>
        <v>27.9</v>
      </c>
      <c r="J33" s="13">
        <f t="shared" si="9"/>
        <v>24.9</v>
      </c>
      <c r="K33" s="13">
        <f t="shared" si="9"/>
        <v>27.9</v>
      </c>
      <c r="L33" s="13">
        <f t="shared" ref="L33:Q33" si="10">MIN(L$4:L$29)</f>
        <v>32</v>
      </c>
      <c r="M33" s="13">
        <f t="shared" si="10"/>
        <v>24</v>
      </c>
      <c r="N33" s="13">
        <f t="shared" si="10"/>
        <v>4</v>
      </c>
      <c r="O33" s="13">
        <f t="shared" si="10"/>
        <v>14.4</v>
      </c>
      <c r="P33" s="13">
        <f t="shared" si="10"/>
        <v>16</v>
      </c>
      <c r="Q33" s="13">
        <f t="shared" si="10"/>
        <v>88.9</v>
      </c>
      <c r="R33" s="13">
        <f>MIN(R$4:R$29)</f>
        <v>44.6</v>
      </c>
      <c r="S33" s="13">
        <f>MIN(S$4:S$29)</f>
        <v>85.7</v>
      </c>
      <c r="T33" s="13">
        <f>MIN(T$4:T$29)</f>
        <v>54.2</v>
      </c>
      <c r="U33" s="13">
        <f t="shared" ref="U33:AG33" si="11">MIN(U$4:U$29)</f>
        <v>52.5</v>
      </c>
      <c r="V33" s="13">
        <f t="shared" si="11"/>
        <v>66.64</v>
      </c>
      <c r="W33" s="13">
        <f t="shared" si="11"/>
        <v>24.5</v>
      </c>
      <c r="X33" s="13">
        <f t="shared" si="11"/>
        <v>49</v>
      </c>
      <c r="Y33" s="13">
        <f t="shared" si="11"/>
        <v>63.1</v>
      </c>
      <c r="Z33" s="13">
        <f t="shared" si="11"/>
        <v>68.099999999999994</v>
      </c>
      <c r="AA33" s="13">
        <f t="shared" si="11"/>
        <v>51.6</v>
      </c>
      <c r="AB33" s="13">
        <f t="shared" si="11"/>
        <v>43</v>
      </c>
      <c r="AC33" s="13">
        <f t="shared" si="11"/>
        <v>62.6</v>
      </c>
      <c r="AD33" s="13">
        <f t="shared" si="11"/>
        <v>61.4</v>
      </c>
      <c r="AE33" s="13">
        <f t="shared" si="11"/>
        <v>41.8</v>
      </c>
      <c r="AF33" s="13">
        <f t="shared" si="11"/>
        <v>28.5</v>
      </c>
      <c r="AG33" s="13">
        <f t="shared" si="11"/>
        <v>71.482666666666688</v>
      </c>
      <c r="AI33" s="25"/>
    </row>
    <row r="34" spans="1:37" ht="15" customHeight="1" x14ac:dyDescent="0.2">
      <c r="A34" s="2" t="s">
        <v>81</v>
      </c>
      <c r="B34" s="8">
        <f>AVERAGE(B4:B29)</f>
        <v>64.292307692307688</v>
      </c>
      <c r="C34" s="8">
        <f>AVERAGE(C4:C29)</f>
        <v>61.955555555555556</v>
      </c>
      <c r="D34" s="8">
        <f>AVERAGE(D4:D29)</f>
        <v>81.629411764705878</v>
      </c>
      <c r="E34" s="8">
        <f t="shared" ref="E34:K34" si="12">AVERAGE(E4:E29)</f>
        <v>80.414285714285711</v>
      </c>
      <c r="F34" s="8">
        <f t="shared" si="12"/>
        <v>90.60499999999999</v>
      </c>
      <c r="G34" s="8">
        <f t="shared" si="12"/>
        <v>82.180952380952391</v>
      </c>
      <c r="H34" s="8">
        <f t="shared" si="12"/>
        <v>89.872727272727275</v>
      </c>
      <c r="I34" s="8">
        <f t="shared" si="12"/>
        <v>100.24583333333334</v>
      </c>
      <c r="J34" s="8">
        <f t="shared" si="12"/>
        <v>118.44782608695652</v>
      </c>
      <c r="K34" s="8">
        <f t="shared" si="12"/>
        <v>133.52000000000001</v>
      </c>
      <c r="L34" s="8">
        <f t="shared" ref="L34:S34" si="13">AVERAGE(L4:L29)</f>
        <v>121.94615384615382</v>
      </c>
      <c r="M34" s="8">
        <f t="shared" si="13"/>
        <v>148.91538461538465</v>
      </c>
      <c r="N34" s="8">
        <f t="shared" si="13"/>
        <v>116.06153846153848</v>
      </c>
      <c r="O34" s="8">
        <f t="shared" si="13"/>
        <v>128.86467592248832</v>
      </c>
      <c r="P34" s="8">
        <f t="shared" si="13"/>
        <v>125.82141026902241</v>
      </c>
      <c r="Q34" s="8">
        <f t="shared" si="13"/>
        <v>149.26442022925255</v>
      </c>
      <c r="R34" s="8">
        <f t="shared" si="13"/>
        <v>165.8897534000462</v>
      </c>
      <c r="S34" s="8">
        <f t="shared" si="13"/>
        <v>147.20468059761515</v>
      </c>
      <c r="T34" s="8">
        <f>AVERAGE(T4:T29)</f>
        <v>129.81846153846152</v>
      </c>
      <c r="U34" s="8">
        <f t="shared" ref="U34:AG34" si="14">AVERAGE(U4:U29)</f>
        <v>130.61423076923077</v>
      </c>
      <c r="V34" s="8">
        <f t="shared" si="14"/>
        <v>117.14153846153847</v>
      </c>
      <c r="W34" s="8">
        <f t="shared" ref="W34:X34" si="15">AVERAGE(W4:W29)</f>
        <v>98.61615384615385</v>
      </c>
      <c r="X34" s="8">
        <f t="shared" si="15"/>
        <v>96.915687800881329</v>
      </c>
      <c r="Y34" s="8">
        <f t="shared" ref="Y34:Z34" si="16">AVERAGE(Y4:Y29)</f>
        <v>126.39451153801934</v>
      </c>
      <c r="Z34" s="8">
        <f t="shared" si="16"/>
        <v>132.60101398601404</v>
      </c>
      <c r="AA34" s="8">
        <f t="shared" ref="AA34:AB34" si="17">AVERAGE(AA4:AA29)</f>
        <v>115.65160839160836</v>
      </c>
      <c r="AB34" s="8">
        <f t="shared" si="17"/>
        <v>116.71908325492093</v>
      </c>
      <c r="AC34" s="8">
        <f t="shared" ref="AC34:AD34" si="18">AVERAGE(AC4:AC29)</f>
        <v>118.86060608557723</v>
      </c>
      <c r="AD34" s="8">
        <f t="shared" si="18"/>
        <v>126.79756807831058</v>
      </c>
      <c r="AE34" s="8">
        <f>AVERAGE(AE4:AE29)</f>
        <v>104.92074119798181</v>
      </c>
      <c r="AF34" s="8">
        <f t="shared" ref="AF34" si="19">AVERAGE(AF4:AF29)</f>
        <v>117.08219418643156</v>
      </c>
      <c r="AG34" s="8">
        <f t="shared" si="14"/>
        <v>117.49712662452356</v>
      </c>
      <c r="AI34" s="25"/>
      <c r="AK34" s="25"/>
    </row>
    <row r="35" spans="1:37" ht="15" customHeight="1" x14ac:dyDescent="0.2">
      <c r="A35" s="1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I35" s="25"/>
    </row>
    <row r="36" spans="1:37" ht="15" customHeight="1" x14ac:dyDescent="0.2">
      <c r="A36" s="35"/>
      <c r="B36" s="40" t="str">
        <f>IF($A$36="","",VLOOKUP($A$36,$A$4:B29,(B2-1989)))</f>
        <v/>
      </c>
      <c r="C36" s="40" t="str">
        <f>IF($A$36="","",VLOOKUP($A$36,$A$4:C29,(B2-1988)))</f>
        <v/>
      </c>
      <c r="D36" s="40" t="str">
        <f>IF($A$36="","",VLOOKUP($A$36,$A$4:D29,(C2-1988)))</f>
        <v/>
      </c>
      <c r="E36" s="40" t="str">
        <f>IF($A$36="","",VLOOKUP($A$36,$A$4:E29,(D2-1988)))</f>
        <v/>
      </c>
      <c r="F36" s="40" t="str">
        <f>IF($A$36="","",VLOOKUP($A$36,$A$4:F29,(E2-1988)))</f>
        <v/>
      </c>
      <c r="G36" s="40" t="str">
        <f>IF($A$36="","",VLOOKUP($A$36,$A$4:G29,(F2-1988)))</f>
        <v/>
      </c>
      <c r="H36" s="40" t="str">
        <f>IF($A$36="","",VLOOKUP($A$36,$A$4:H29,(G2-1988)))</f>
        <v/>
      </c>
      <c r="I36" s="40" t="str">
        <f>IF($A$36="","",VLOOKUP($A$36,$A$4:I29,(H2-1988)))</f>
        <v/>
      </c>
      <c r="J36" s="40" t="str">
        <f>IF($A$36="","",VLOOKUP($A$36,$A$4:J29,(I2-1988)))</f>
        <v/>
      </c>
      <c r="K36" s="40" t="str">
        <f>IF($A$36="","",VLOOKUP($A$36,$A$4:K29,(J2-1988)))</f>
        <v/>
      </c>
      <c r="L36" s="40" t="str">
        <f>IF($A$36="","",VLOOKUP($A$36,$A$4:L29,(K2-1988)))</f>
        <v/>
      </c>
      <c r="M36" s="40" t="str">
        <f>IF($A$36="","",VLOOKUP($A$36,$A$4:M29,(L2-1988)))</f>
        <v/>
      </c>
      <c r="N36" s="40" t="str">
        <f>IF($A$36="","",VLOOKUP($A$36,$A$4:N29,(M2-1988)))</f>
        <v/>
      </c>
      <c r="O36" s="40" t="str">
        <f>IF($A$36="","",VLOOKUP($A$36,$A$4:O29,(N2-1988)))</f>
        <v/>
      </c>
      <c r="P36" s="40" t="str">
        <f>IF($A$36="","",VLOOKUP($A$36,$A$4:P29,(O2-1988)))</f>
        <v/>
      </c>
      <c r="Q36" s="40" t="str">
        <f>IF($A$36="","",VLOOKUP($A$36,$A$4:Q29,(P2-1988)))</f>
        <v/>
      </c>
      <c r="R36" s="40" t="str">
        <f>IF($A$36="","",VLOOKUP($A$36,$A$4:R29,(Q2-1988)))</f>
        <v/>
      </c>
      <c r="S36" s="40" t="str">
        <f>IF($A$36="","",VLOOKUP($A$36,$A$4:S29,(R2-1988)))</f>
        <v/>
      </c>
      <c r="T36" s="40" t="str">
        <f>IF($A$36="","",VLOOKUP($A$36,$A$4:T29,(S2-1988)))</f>
        <v/>
      </c>
      <c r="U36" s="40" t="str">
        <f>IF($A$36="","",VLOOKUP($A$36,$A$4:U29,(T2-1988)))</f>
        <v/>
      </c>
      <c r="V36" s="40" t="str">
        <f>IF($A$36="","",VLOOKUP($A$36,$A$4:V29,(U2-1988)))</f>
        <v/>
      </c>
      <c r="W36" s="40" t="str">
        <f>IF($A$36="","",VLOOKUP($A$36,$A$4:W29,(V2-1988)))</f>
        <v/>
      </c>
      <c r="X36" s="40" t="str">
        <f>IF($A$36="","",VLOOKUP($A$36,$A$4:X29,(W2-1988)))</f>
        <v/>
      </c>
      <c r="Y36" s="40" t="str">
        <f>IF($A$36="","",VLOOKUP($A$36,$A$4:Y29,(X2-1988)))</f>
        <v/>
      </c>
      <c r="Z36" s="40" t="str">
        <f>IF($A$36="","",VLOOKUP($A$36,$A$4:Z29,(Y2-1988)))</f>
        <v/>
      </c>
      <c r="AA36" s="40" t="str">
        <f>IF($A$36="","",VLOOKUP($A$36,$A$4:AA29,(Z2-1988)))</f>
        <v/>
      </c>
      <c r="AB36" s="40" t="str">
        <f>IF($A$36="","",VLOOKUP($A$36,$A$4:AB29,(AA2-1988)))</f>
        <v/>
      </c>
      <c r="AC36" s="40" t="str">
        <f>IF($A$36="","",VLOOKUP($A$36,$A$4:AC29,(AB2-1988)))</f>
        <v/>
      </c>
      <c r="AD36" s="40" t="str">
        <f>IF($A$36="","",VLOOKUP($A$36,$A$4:AD29,(AC2-1988)))</f>
        <v/>
      </c>
      <c r="AE36" s="40" t="str">
        <f>IF($A$36="","",VLOOKUP($A$36,$A$4:AE29,(AD2-1988)))</f>
        <v/>
      </c>
      <c r="AF36" s="40" t="str">
        <f>IF($A$36="","",VLOOKUP($A$36,$A$4:AF29,(AE2-1988)))</f>
        <v/>
      </c>
      <c r="AG36" s="40" t="str">
        <f>IF($A$36="","",VLOOKUP($A$36,$A$4:AG29,(V2-1988)))</f>
        <v/>
      </c>
    </row>
    <row r="37" spans="1:37" ht="15" customHeight="1" x14ac:dyDescent="0.2">
      <c r="A37" s="37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40"/>
    </row>
    <row r="38" spans="1:37" ht="15" customHeight="1" x14ac:dyDescent="0.2">
      <c r="A38" s="2" t="s">
        <v>29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</row>
    <row r="39" spans="1:37" ht="15" customHeight="1" x14ac:dyDescent="0.2">
      <c r="P39" s="2"/>
    </row>
    <row r="40" spans="1:37" ht="15" customHeight="1" x14ac:dyDescent="0.2">
      <c r="A40" s="15" t="s">
        <v>35</v>
      </c>
    </row>
    <row r="41" spans="1:37" ht="22.5" x14ac:dyDescent="0.2">
      <c r="A41" s="33" t="s">
        <v>36</v>
      </c>
      <c r="B41" s="45">
        <f t="shared" ref="B41:P41" si="20">COUNTIF(B4:B29,"&gt;=100")</f>
        <v>2</v>
      </c>
      <c r="C41" s="45">
        <f t="shared" si="20"/>
        <v>2</v>
      </c>
      <c r="D41" s="45">
        <f t="shared" si="20"/>
        <v>4</v>
      </c>
      <c r="E41" s="45">
        <f t="shared" si="20"/>
        <v>2</v>
      </c>
      <c r="F41" s="45">
        <f t="shared" si="20"/>
        <v>4</v>
      </c>
      <c r="G41" s="45">
        <f t="shared" si="20"/>
        <v>4</v>
      </c>
      <c r="H41" s="45">
        <f t="shared" si="20"/>
        <v>8</v>
      </c>
      <c r="I41" s="45">
        <f t="shared" si="20"/>
        <v>8</v>
      </c>
      <c r="J41" s="45">
        <f t="shared" si="20"/>
        <v>14</v>
      </c>
      <c r="K41" s="45">
        <f t="shared" si="20"/>
        <v>18</v>
      </c>
      <c r="L41" s="45">
        <f t="shared" si="20"/>
        <v>16</v>
      </c>
      <c r="M41" s="45">
        <f t="shared" si="20"/>
        <v>18</v>
      </c>
      <c r="N41" s="45">
        <f t="shared" si="20"/>
        <v>16</v>
      </c>
      <c r="O41" s="45">
        <f t="shared" si="20"/>
        <v>19</v>
      </c>
      <c r="P41" s="45">
        <f t="shared" si="20"/>
        <v>19</v>
      </c>
      <c r="Q41" s="45">
        <f>COUNTIF(Q4:Q29,"&gt;=100")</f>
        <v>20</v>
      </c>
      <c r="R41" s="45">
        <f>COUNTIF(R4:R29,"&gt;=100")</f>
        <v>23</v>
      </c>
      <c r="S41" s="45">
        <f t="shared" ref="S41:AG41" si="21">COUNTIF(S4:S29,"&gt;=100")</f>
        <v>22</v>
      </c>
      <c r="T41" s="45">
        <f t="shared" si="21"/>
        <v>22</v>
      </c>
      <c r="U41" s="45">
        <f t="shared" si="21"/>
        <v>18</v>
      </c>
      <c r="V41" s="45">
        <f t="shared" si="21"/>
        <v>14</v>
      </c>
      <c r="W41" s="45">
        <f t="shared" si="21"/>
        <v>6</v>
      </c>
      <c r="X41" s="45">
        <f t="shared" si="21"/>
        <v>10</v>
      </c>
      <c r="Y41" s="45">
        <f t="shared" si="21"/>
        <v>15</v>
      </c>
      <c r="Z41" s="45">
        <f t="shared" si="21"/>
        <v>16</v>
      </c>
      <c r="AA41" s="45">
        <f t="shared" ref="AA41:AB41" si="22">COUNTIF(AA4:AA29,"&gt;=100")</f>
        <v>12</v>
      </c>
      <c r="AB41" s="45">
        <f t="shared" si="22"/>
        <v>15</v>
      </c>
      <c r="AC41" s="45">
        <f t="shared" ref="AC41:AD41" si="23">COUNTIF(AC4:AC29,"&gt;=100")</f>
        <v>16</v>
      </c>
      <c r="AD41" s="45">
        <f t="shared" si="23"/>
        <v>15</v>
      </c>
      <c r="AE41" s="45">
        <f t="shared" ref="AE41" si="24">COUNTIF(AE4:AE29,"&gt;=100")</f>
        <v>6</v>
      </c>
      <c r="AF41" s="45">
        <f t="shared" ref="AF41" si="25">COUNTIF(AF4:AF29,"&gt;=100")</f>
        <v>18</v>
      </c>
      <c r="AG41" s="45">
        <f t="shared" si="21"/>
        <v>20</v>
      </c>
    </row>
    <row r="42" spans="1:37" ht="22.5" x14ac:dyDescent="0.2">
      <c r="A42" s="33" t="s">
        <v>37</v>
      </c>
      <c r="B42" s="45">
        <f t="shared" ref="B42:P42" si="26">COUNTIFS(B4:B29,"&lt;100",B4:B29,"&gt;=70")</f>
        <v>2</v>
      </c>
      <c r="C42" s="45">
        <f t="shared" si="26"/>
        <v>4</v>
      </c>
      <c r="D42" s="45">
        <f t="shared" si="26"/>
        <v>4</v>
      </c>
      <c r="E42" s="45">
        <f t="shared" si="26"/>
        <v>8</v>
      </c>
      <c r="F42" s="45">
        <f t="shared" si="26"/>
        <v>11</v>
      </c>
      <c r="G42" s="45">
        <f t="shared" si="26"/>
        <v>11</v>
      </c>
      <c r="H42" s="45">
        <f t="shared" si="26"/>
        <v>8</v>
      </c>
      <c r="I42" s="45">
        <f t="shared" si="26"/>
        <v>12</v>
      </c>
      <c r="J42" s="45">
        <f t="shared" si="26"/>
        <v>3</v>
      </c>
      <c r="K42" s="45">
        <f t="shared" si="26"/>
        <v>5</v>
      </c>
      <c r="L42" s="45">
        <f t="shared" si="26"/>
        <v>6</v>
      </c>
      <c r="M42" s="45">
        <f t="shared" si="26"/>
        <v>4</v>
      </c>
      <c r="N42" s="45">
        <f t="shared" si="26"/>
        <v>4</v>
      </c>
      <c r="O42" s="45">
        <f t="shared" si="26"/>
        <v>5</v>
      </c>
      <c r="P42" s="45">
        <f t="shared" si="26"/>
        <v>3</v>
      </c>
      <c r="Q42" s="45">
        <f>COUNTIFS(Q4:Q29,"&lt;100",Q4:Q29,"&gt;=70")</f>
        <v>6</v>
      </c>
      <c r="R42" s="45">
        <f>COUNTIFS(R4:R29,"&lt;100",R4:R29,"&gt;=70")</f>
        <v>1</v>
      </c>
      <c r="S42" s="45">
        <f t="shared" ref="S42:AG42" si="27">COUNTIFS(S4:S29,"&lt;100",S4:S29,"&gt;=70")</f>
        <v>4</v>
      </c>
      <c r="T42" s="45">
        <f t="shared" si="27"/>
        <v>2</v>
      </c>
      <c r="U42" s="45">
        <f t="shared" si="27"/>
        <v>4</v>
      </c>
      <c r="V42" s="45">
        <f t="shared" si="27"/>
        <v>10</v>
      </c>
      <c r="W42" s="45">
        <f t="shared" si="27"/>
        <v>14</v>
      </c>
      <c r="X42" s="45">
        <f t="shared" si="27"/>
        <v>9</v>
      </c>
      <c r="Y42" s="45">
        <f t="shared" si="27"/>
        <v>4</v>
      </c>
      <c r="Z42" s="45">
        <f t="shared" si="27"/>
        <v>8</v>
      </c>
      <c r="AA42" s="45">
        <f t="shared" ref="AA42:AB42" si="28">COUNTIFS(AA4:AA29,"&lt;100",AA4:AA29,"&gt;=70")</f>
        <v>8</v>
      </c>
      <c r="AB42" s="45">
        <f t="shared" si="28"/>
        <v>9</v>
      </c>
      <c r="AC42" s="45">
        <f t="shared" ref="AC42:AD42" si="29">COUNTIFS(AC4:AC29,"&lt;100",AC4:AC29,"&gt;=70")</f>
        <v>8</v>
      </c>
      <c r="AD42" s="45">
        <f t="shared" si="29"/>
        <v>8</v>
      </c>
      <c r="AE42" s="45">
        <f t="shared" ref="AE42" si="30">COUNTIFS(AE4:AE29,"&lt;100",AE4:AE29,"&gt;=70")</f>
        <v>15</v>
      </c>
      <c r="AF42" s="45">
        <f t="shared" ref="AF42" si="31">COUNTIFS(AF4:AF29,"&lt;100",AF4:AF29,"&gt;=70")</f>
        <v>4</v>
      </c>
      <c r="AG42" s="45">
        <f t="shared" si="27"/>
        <v>6</v>
      </c>
    </row>
    <row r="43" spans="1:37" ht="22.5" x14ac:dyDescent="0.2">
      <c r="A43" s="33" t="s">
        <v>38</v>
      </c>
      <c r="B43" s="45">
        <f t="shared" ref="B43:P43" si="32">COUNTIFS(B4:B29,"&lt;70")</f>
        <v>9</v>
      </c>
      <c r="C43" s="45">
        <f t="shared" si="32"/>
        <v>12</v>
      </c>
      <c r="D43" s="45">
        <f t="shared" si="32"/>
        <v>9</v>
      </c>
      <c r="E43" s="45">
        <f t="shared" si="32"/>
        <v>11</v>
      </c>
      <c r="F43" s="45">
        <f t="shared" si="32"/>
        <v>5</v>
      </c>
      <c r="G43" s="45">
        <f t="shared" si="32"/>
        <v>6</v>
      </c>
      <c r="H43" s="45">
        <f t="shared" si="32"/>
        <v>6</v>
      </c>
      <c r="I43" s="45">
        <f t="shared" si="32"/>
        <v>4</v>
      </c>
      <c r="J43" s="45">
        <f t="shared" si="32"/>
        <v>6</v>
      </c>
      <c r="K43" s="45">
        <f t="shared" si="32"/>
        <v>2</v>
      </c>
      <c r="L43" s="45">
        <f t="shared" si="32"/>
        <v>4</v>
      </c>
      <c r="M43" s="45">
        <f t="shared" si="32"/>
        <v>4</v>
      </c>
      <c r="N43" s="45">
        <f t="shared" si="32"/>
        <v>6</v>
      </c>
      <c r="O43" s="45">
        <f t="shared" si="32"/>
        <v>2</v>
      </c>
      <c r="P43" s="45">
        <f t="shared" si="32"/>
        <v>4</v>
      </c>
      <c r="Q43" s="45">
        <f>COUNTIFS(Q4:Q29,"&lt;70")</f>
        <v>0</v>
      </c>
      <c r="R43" s="45">
        <f>COUNTIFS(R4:R29,"&lt;70")</f>
        <v>2</v>
      </c>
      <c r="S43" s="45">
        <f t="shared" ref="S43:AG43" si="33">COUNTIFS(S4:S29,"&lt;70")</f>
        <v>0</v>
      </c>
      <c r="T43" s="45">
        <f t="shared" si="33"/>
        <v>2</v>
      </c>
      <c r="U43" s="45">
        <f t="shared" si="33"/>
        <v>4</v>
      </c>
      <c r="V43" s="45">
        <f t="shared" si="33"/>
        <v>2</v>
      </c>
      <c r="W43" s="45">
        <f t="shared" si="33"/>
        <v>6</v>
      </c>
      <c r="X43" s="45">
        <f t="shared" si="33"/>
        <v>7</v>
      </c>
      <c r="Y43" s="45">
        <f t="shared" si="33"/>
        <v>7</v>
      </c>
      <c r="Z43" s="45">
        <f t="shared" si="33"/>
        <v>2</v>
      </c>
      <c r="AA43" s="45">
        <f t="shared" ref="AA43:AB43" si="34">COUNTIFS(AA4:AA29,"&lt;70")</f>
        <v>6</v>
      </c>
      <c r="AB43" s="45">
        <f t="shared" si="34"/>
        <v>2</v>
      </c>
      <c r="AC43" s="45">
        <f t="shared" ref="AC43:AD43" si="35">COUNTIFS(AC4:AC29,"&lt;70")</f>
        <v>1</v>
      </c>
      <c r="AD43" s="45">
        <f t="shared" si="35"/>
        <v>3</v>
      </c>
      <c r="AE43" s="45">
        <f t="shared" ref="AE43" si="36">COUNTIFS(AE4:AE29,"&lt;70")</f>
        <v>5</v>
      </c>
      <c r="AF43" s="45">
        <f t="shared" ref="AF43" si="37">COUNTIFS(AF4:AF29,"&lt;70")</f>
        <v>4</v>
      </c>
      <c r="AG43" s="45">
        <f t="shared" si="33"/>
        <v>0</v>
      </c>
    </row>
    <row r="44" spans="1:37" x14ac:dyDescent="0.2">
      <c r="A44" s="2" t="s">
        <v>39</v>
      </c>
      <c r="B44" s="32">
        <f>COUNTIF(B4:B29,"&lt;=0")+COUNTIF(B4:B29,"&gt;0")</f>
        <v>13</v>
      </c>
      <c r="C44" s="32">
        <f t="shared" ref="C44:S44" si="38">COUNTIF(C4:C29,"&lt;=0")+COUNTIF(C4:C29,"&gt;0")</f>
        <v>18</v>
      </c>
      <c r="D44" s="32">
        <f t="shared" si="38"/>
        <v>17</v>
      </c>
      <c r="E44" s="32">
        <f t="shared" si="38"/>
        <v>21</v>
      </c>
      <c r="F44" s="32">
        <f t="shared" si="38"/>
        <v>20</v>
      </c>
      <c r="G44" s="32">
        <f t="shared" si="38"/>
        <v>21</v>
      </c>
      <c r="H44" s="32">
        <f t="shared" si="38"/>
        <v>22</v>
      </c>
      <c r="I44" s="32">
        <f t="shared" si="38"/>
        <v>24</v>
      </c>
      <c r="J44" s="32">
        <f t="shared" si="38"/>
        <v>23</v>
      </c>
      <c r="K44" s="32">
        <f t="shared" si="38"/>
        <v>25</v>
      </c>
      <c r="L44" s="32">
        <f t="shared" si="38"/>
        <v>26</v>
      </c>
      <c r="M44" s="32">
        <f t="shared" si="38"/>
        <v>26</v>
      </c>
      <c r="N44" s="32">
        <f t="shared" si="38"/>
        <v>26</v>
      </c>
      <c r="O44" s="32">
        <f t="shared" si="38"/>
        <v>26</v>
      </c>
      <c r="P44" s="32">
        <f t="shared" si="38"/>
        <v>26</v>
      </c>
      <c r="Q44" s="32">
        <f t="shared" si="38"/>
        <v>26</v>
      </c>
      <c r="R44" s="46">
        <f t="shared" si="38"/>
        <v>26</v>
      </c>
      <c r="S44" s="46">
        <f t="shared" si="38"/>
        <v>26</v>
      </c>
      <c r="T44" s="46">
        <f>COUNTIF(T4:T29,"&lt;=0")+COUNTIF(T4:T29,"&gt;0")</f>
        <v>26</v>
      </c>
      <c r="U44" s="46">
        <f t="shared" ref="U44:AG44" si="39">COUNTIF(U4:U29,"&lt;=0")+COUNTIF(U4:U29,"&gt;0")</f>
        <v>26</v>
      </c>
      <c r="V44" s="46">
        <f t="shared" si="39"/>
        <v>26</v>
      </c>
      <c r="W44" s="46">
        <f t="shared" ref="W44:X44" si="40">COUNTIF(W4:W29,"&lt;=0")+COUNTIF(W4:W29,"&gt;0")</f>
        <v>26</v>
      </c>
      <c r="X44" s="46">
        <f t="shared" si="40"/>
        <v>26</v>
      </c>
      <c r="Y44" s="46">
        <f t="shared" ref="Y44:Z44" si="41">COUNTIF(Y4:Y29,"&lt;=0")+COUNTIF(Y4:Y29,"&gt;0")</f>
        <v>26</v>
      </c>
      <c r="Z44" s="46">
        <f t="shared" si="41"/>
        <v>26</v>
      </c>
      <c r="AA44" s="46">
        <f t="shared" ref="AA44:AB44" si="42">COUNTIF(AA4:AA29,"&lt;=0")+COUNTIF(AA4:AA29,"&gt;0")</f>
        <v>26</v>
      </c>
      <c r="AB44" s="46">
        <f t="shared" si="42"/>
        <v>26</v>
      </c>
      <c r="AC44" s="46">
        <f t="shared" ref="AC44:AD44" si="43">COUNTIF(AC4:AC29,"&lt;=0")+COUNTIF(AC4:AC29,"&gt;0")</f>
        <v>25</v>
      </c>
      <c r="AD44" s="46">
        <f t="shared" si="43"/>
        <v>26</v>
      </c>
      <c r="AE44" s="46">
        <f t="shared" ref="AE44:AF44" si="44">COUNTIF(AE4:AE29,"&lt;=0")+COUNTIF(AE4:AE29,"&gt;0")</f>
        <v>26</v>
      </c>
      <c r="AF44" s="46">
        <f t="shared" si="44"/>
        <v>26</v>
      </c>
      <c r="AG44" s="32">
        <f t="shared" si="39"/>
        <v>26</v>
      </c>
    </row>
    <row r="45" spans="1:37" ht="15" customHeight="1" x14ac:dyDescent="0.2">
      <c r="B45" s="25"/>
    </row>
    <row r="46" spans="1:37" ht="15" customHeight="1" x14ac:dyDescent="0.2">
      <c r="O46" s="2" t="s">
        <v>28</v>
      </c>
      <c r="P46" s="2"/>
    </row>
    <row r="48" spans="1:37" x14ac:dyDescent="0.2">
      <c r="AI48" s="44"/>
    </row>
    <row r="49" spans="23:37" x14ac:dyDescent="0.2">
      <c r="W49" s="45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</row>
    <row r="50" spans="23:37" x14ac:dyDescent="0.2"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</row>
    <row r="51" spans="23:37" x14ac:dyDescent="0.2"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</row>
    <row r="52" spans="23:37" x14ac:dyDescent="0.2"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</row>
    <row r="53" spans="23:37" x14ac:dyDescent="0.2"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</row>
    <row r="54" spans="23:37" x14ac:dyDescent="0.2"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</row>
    <row r="55" spans="23:37" x14ac:dyDescent="0.2"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</row>
    <row r="75" spans="11:11" ht="20.25" x14ac:dyDescent="0.3">
      <c r="K75" s="49" t="s">
        <v>87</v>
      </c>
    </row>
    <row r="105" spans="11:18" ht="12.75" x14ac:dyDescent="0.2">
      <c r="K105"/>
      <c r="N105" s="27">
        <v>2013</v>
      </c>
      <c r="O105" s="27">
        <f>N105+2</f>
        <v>2015</v>
      </c>
      <c r="P105" s="27">
        <f t="shared" ref="P105:R105" si="45">O105+2</f>
        <v>2017</v>
      </c>
      <c r="Q105" s="27">
        <f t="shared" si="45"/>
        <v>2019</v>
      </c>
      <c r="R105" s="27">
        <f t="shared" si="45"/>
        <v>2021</v>
      </c>
    </row>
    <row r="106" spans="11:18" ht="12.75" x14ac:dyDescent="0.2">
      <c r="K106"/>
      <c r="N106"/>
      <c r="O106"/>
      <c r="P106"/>
      <c r="Q106"/>
      <c r="R106"/>
    </row>
    <row r="107" spans="11:18" ht="12.75" x14ac:dyDescent="0.2">
      <c r="K107" t="s">
        <v>88</v>
      </c>
      <c r="N107" s="50">
        <f>+X41</f>
        <v>10</v>
      </c>
      <c r="O107" s="50">
        <f>+Z41</f>
        <v>16</v>
      </c>
      <c r="P107" s="50">
        <f>+AB41</f>
        <v>15</v>
      </c>
      <c r="Q107" s="50">
        <f>+AD41</f>
        <v>15</v>
      </c>
      <c r="R107" s="50">
        <f>+AF41</f>
        <v>18</v>
      </c>
    </row>
    <row r="108" spans="11:18" ht="12.75" x14ac:dyDescent="0.2">
      <c r="K108" t="s">
        <v>89</v>
      </c>
      <c r="N108" s="50">
        <f t="shared" ref="N108:N109" si="46">+X42</f>
        <v>9</v>
      </c>
      <c r="O108" s="50">
        <f t="shared" ref="O108:O109" si="47">+Z42</f>
        <v>8</v>
      </c>
      <c r="P108" s="50">
        <f t="shared" ref="P108:P109" si="48">+AB42</f>
        <v>9</v>
      </c>
      <c r="Q108" s="50">
        <f t="shared" ref="Q108:Q109" si="49">+AD42</f>
        <v>8</v>
      </c>
      <c r="R108" s="50">
        <f t="shared" ref="R108:R109" si="50">+AF42</f>
        <v>4</v>
      </c>
    </row>
    <row r="109" spans="11:18" ht="12.75" x14ac:dyDescent="0.2">
      <c r="K109" t="s">
        <v>90</v>
      </c>
      <c r="N109" s="50">
        <f t="shared" si="46"/>
        <v>7</v>
      </c>
      <c r="O109" s="50">
        <f t="shared" si="47"/>
        <v>2</v>
      </c>
      <c r="P109" s="50">
        <f t="shared" si="48"/>
        <v>2</v>
      </c>
      <c r="Q109" s="50">
        <f t="shared" si="49"/>
        <v>3</v>
      </c>
      <c r="R109" s="50">
        <f t="shared" si="50"/>
        <v>4</v>
      </c>
    </row>
    <row r="110" spans="11:18" ht="12.75" x14ac:dyDescent="0.2">
      <c r="K110"/>
      <c r="N110" s="48" t="s">
        <v>28</v>
      </c>
      <c r="O110" s="48" t="s">
        <v>28</v>
      </c>
      <c r="P110" s="48" t="s">
        <v>28</v>
      </c>
      <c r="Q110" s="48" t="s">
        <v>28</v>
      </c>
      <c r="R110" s="51" t="s">
        <v>28</v>
      </c>
    </row>
    <row r="111" spans="11:18" ht="12.75" x14ac:dyDescent="0.2">
      <c r="K111" t="s">
        <v>91</v>
      </c>
      <c r="N111">
        <f>SUM(N107:N110)</f>
        <v>26</v>
      </c>
      <c r="O111">
        <f>SUM(O107:O110)</f>
        <v>26</v>
      </c>
      <c r="P111">
        <f>SUM(P107:P110)</f>
        <v>26</v>
      </c>
      <c r="Q111">
        <f>SUM(Q107:Q110)</f>
        <v>26</v>
      </c>
      <c r="R111" s="52">
        <f>SUM(R107:R110)</f>
        <v>26</v>
      </c>
    </row>
    <row r="112" spans="11:18" ht="12.75" x14ac:dyDescent="0.2">
      <c r="K112"/>
      <c r="L112"/>
      <c r="M112"/>
      <c r="N112"/>
      <c r="O112"/>
      <c r="P112"/>
    </row>
    <row r="113" spans="11:16" ht="12.75" x14ac:dyDescent="0.2">
      <c r="K113" t="s">
        <v>92</v>
      </c>
      <c r="L113"/>
      <c r="M113"/>
      <c r="N113"/>
      <c r="O113"/>
      <c r="P113"/>
    </row>
    <row r="114" spans="11:16" ht="12.75" x14ac:dyDescent="0.2">
      <c r="K114" t="s">
        <v>93</v>
      </c>
      <c r="L114"/>
      <c r="M114"/>
      <c r="N114"/>
      <c r="O114"/>
      <c r="P114"/>
    </row>
    <row r="115" spans="11:16" ht="12.75" x14ac:dyDescent="0.2">
      <c r="K115" t="s">
        <v>94</v>
      </c>
      <c r="L115"/>
      <c r="M115"/>
      <c r="N115"/>
      <c r="O115"/>
      <c r="P115"/>
    </row>
  </sheetData>
  <autoFilter ref="A3:AG29"/>
  <phoneticPr fontId="4" type="noConversion"/>
  <conditionalFormatting sqref="B44:W44 AG44">
    <cfRule type="cellIs" dxfId="46" priority="8" stopIfTrue="1" operator="notEqual">
      <formula>SUM(B41:B43)</formula>
    </cfRule>
  </conditionalFormatting>
  <conditionalFormatting sqref="C36:W37 AG36:AG37 B36">
    <cfRule type="expression" dxfId="45" priority="5" stopIfTrue="1">
      <formula>OR(B36&lt;&gt;0,B36=0)</formula>
    </cfRule>
  </conditionalFormatting>
  <conditionalFormatting sqref="X44:AC44">
    <cfRule type="cellIs" dxfId="44" priority="4" stopIfTrue="1" operator="notEqual">
      <formula>SUM(X41:X43)</formula>
    </cfRule>
  </conditionalFormatting>
  <conditionalFormatting sqref="X36:AC37">
    <cfRule type="expression" dxfId="43" priority="3" stopIfTrue="1">
      <formula>OR(X36&lt;&gt;0,X36=0)</formula>
    </cfRule>
  </conditionalFormatting>
  <conditionalFormatting sqref="AD44:AF44">
    <cfRule type="cellIs" dxfId="42" priority="2" stopIfTrue="1" operator="notEqual">
      <formula>SUM(AD41:AD43)</formula>
    </cfRule>
  </conditionalFormatting>
  <conditionalFormatting sqref="AD36:AF37">
    <cfRule type="expression" dxfId="41" priority="1" stopIfTrue="1">
      <formula>OR(AD36&lt;&gt;0,AD36=0)</formula>
    </cfRule>
  </conditionalFormatting>
  <dataValidations count="1">
    <dataValidation type="list" allowBlank="1" showInputMessage="1" showErrorMessage="1" sqref="A36">
      <formula1>$A$3:$A$29</formula1>
    </dataValidation>
  </dataValidations>
  <pageMargins left="0.78740157480314965" right="0.78740157480314965" top="0.59055118110236227" bottom="0.59055118110236227" header="0.51181102362204722" footer="0.51181102362204722"/>
  <pageSetup paperSize="9" scale="84" fitToHeight="2" orientation="landscape" r:id="rId1"/>
  <headerFooter alignWithMargins="0">
    <oddFooter>&amp;CSelbstfinanzierungsgrad</oddFooter>
  </headerFooter>
  <rowBreaks count="1" manualBreakCount="1">
    <brk id="38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16" r:id="rId5" name="Group Box 1068">
              <controlPr defaultSize="0" autoFill="0" autoPict="0">
                <anchor moveWithCells="1">
                  <from>
                    <xdr:col>0</xdr:col>
                    <xdr:colOff>0</xdr:colOff>
                    <xdr:row>34</xdr:row>
                    <xdr:rowOff>76200</xdr:rowOff>
                  </from>
                  <to>
                    <xdr:col>1</xdr:col>
                    <xdr:colOff>266700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14"/>
  <sheetViews>
    <sheetView zoomScaleNormal="100" workbookViewId="0">
      <pane ySplit="2" topLeftCell="A3" activePane="bottomLeft" state="frozen"/>
      <selection activeCell="AG32" sqref="AG32"/>
      <selection pane="bottomLeft" sqref="A1:J1048576"/>
    </sheetView>
  </sheetViews>
  <sheetFormatPr baseColWidth="10" defaultColWidth="11.42578125" defaultRowHeight="11.25" x14ac:dyDescent="0.2"/>
  <cols>
    <col min="1" max="1" width="15.7109375" style="2" customWidth="1"/>
    <col min="2" max="33" width="6.7109375" style="2" customWidth="1"/>
    <col min="34" max="16384" width="11.42578125" style="2"/>
  </cols>
  <sheetData>
    <row r="1" spans="1:35" ht="15" customHeight="1" x14ac:dyDescent="0.2">
      <c r="A1" s="1" t="s">
        <v>32</v>
      </c>
      <c r="B1" s="28" t="s">
        <v>40</v>
      </c>
      <c r="C1" s="28" t="s">
        <v>40</v>
      </c>
      <c r="D1" s="28" t="s">
        <v>40</v>
      </c>
      <c r="E1" s="28" t="s">
        <v>40</v>
      </c>
      <c r="F1" s="28" t="s">
        <v>40</v>
      </c>
      <c r="G1" s="28" t="s">
        <v>40</v>
      </c>
      <c r="H1" s="28" t="s">
        <v>40</v>
      </c>
      <c r="I1" s="28" t="s">
        <v>40</v>
      </c>
      <c r="J1" s="28" t="s">
        <v>40</v>
      </c>
      <c r="K1" s="28" t="s">
        <v>40</v>
      </c>
      <c r="L1" s="28" t="s">
        <v>40</v>
      </c>
      <c r="M1" s="28" t="s">
        <v>40</v>
      </c>
      <c r="N1" s="28" t="s">
        <v>40</v>
      </c>
      <c r="O1" s="28" t="s">
        <v>40</v>
      </c>
      <c r="P1" s="28" t="s">
        <v>40</v>
      </c>
      <c r="Q1" s="28" t="s">
        <v>40</v>
      </c>
      <c r="R1" s="28" t="s">
        <v>40</v>
      </c>
      <c r="S1" s="28" t="s">
        <v>40</v>
      </c>
      <c r="T1" s="28" t="s">
        <v>40</v>
      </c>
      <c r="U1" s="28" t="s">
        <v>40</v>
      </c>
      <c r="V1" s="28" t="s">
        <v>40</v>
      </c>
      <c r="W1" s="28" t="s">
        <v>40</v>
      </c>
      <c r="X1" s="28" t="s">
        <v>40</v>
      </c>
      <c r="Y1" s="28" t="s">
        <v>40</v>
      </c>
      <c r="Z1" s="28" t="s">
        <v>40</v>
      </c>
      <c r="AA1" s="28" t="s">
        <v>40</v>
      </c>
      <c r="AB1" s="28" t="s">
        <v>40</v>
      </c>
      <c r="AC1" s="28" t="s">
        <v>40</v>
      </c>
      <c r="AD1" s="28" t="s">
        <v>40</v>
      </c>
      <c r="AE1" s="28" t="s">
        <v>40</v>
      </c>
      <c r="AF1" s="28" t="s">
        <v>40</v>
      </c>
      <c r="AG1" s="28" t="s">
        <v>40</v>
      </c>
    </row>
    <row r="2" spans="1:35" ht="15" customHeight="1" x14ac:dyDescent="0.2">
      <c r="A2" s="24" t="s">
        <v>34</v>
      </c>
      <c r="B2" s="3">
        <v>1991</v>
      </c>
      <c r="C2" s="29">
        <f>B2+1</f>
        <v>1992</v>
      </c>
      <c r="D2" s="29">
        <f>C2+1</f>
        <v>1993</v>
      </c>
      <c r="E2" s="29">
        <f>D2+1</f>
        <v>1994</v>
      </c>
      <c r="F2" s="29">
        <f t="shared" ref="F2:K2" si="0">E2+1</f>
        <v>1995</v>
      </c>
      <c r="G2" s="29">
        <f t="shared" si="0"/>
        <v>1996</v>
      </c>
      <c r="H2" s="29">
        <f t="shared" si="0"/>
        <v>1997</v>
      </c>
      <c r="I2" s="29">
        <f t="shared" si="0"/>
        <v>1998</v>
      </c>
      <c r="J2" s="29">
        <f t="shared" si="0"/>
        <v>1999</v>
      </c>
      <c r="K2" s="29">
        <f t="shared" si="0"/>
        <v>2000</v>
      </c>
      <c r="L2" s="24">
        <v>2001</v>
      </c>
      <c r="M2" s="24">
        <f t="shared" ref="M2:S2" si="1">L2+1</f>
        <v>2002</v>
      </c>
      <c r="N2" s="24">
        <f t="shared" si="1"/>
        <v>2003</v>
      </c>
      <c r="O2" s="24">
        <f t="shared" si="1"/>
        <v>2004</v>
      </c>
      <c r="P2" s="24">
        <f t="shared" si="1"/>
        <v>2005</v>
      </c>
      <c r="Q2" s="24">
        <f t="shared" si="1"/>
        <v>2006</v>
      </c>
      <c r="R2" s="24">
        <f t="shared" si="1"/>
        <v>2007</v>
      </c>
      <c r="S2" s="24">
        <f t="shared" si="1"/>
        <v>2008</v>
      </c>
      <c r="T2" s="24">
        <f t="shared" ref="T2:AC2" si="2">S2+1</f>
        <v>2009</v>
      </c>
      <c r="U2" s="24">
        <f t="shared" si="2"/>
        <v>2010</v>
      </c>
      <c r="V2" s="24">
        <f t="shared" si="2"/>
        <v>2011</v>
      </c>
      <c r="W2" s="24">
        <f t="shared" si="2"/>
        <v>2012</v>
      </c>
      <c r="X2" s="24">
        <f t="shared" si="2"/>
        <v>2013</v>
      </c>
      <c r="Y2" s="24">
        <f t="shared" si="2"/>
        <v>2014</v>
      </c>
      <c r="Z2" s="24">
        <f t="shared" si="2"/>
        <v>2015</v>
      </c>
      <c r="AA2" s="24">
        <f t="shared" si="2"/>
        <v>2016</v>
      </c>
      <c r="AB2" s="24">
        <f t="shared" si="2"/>
        <v>2017</v>
      </c>
      <c r="AC2" s="24">
        <f t="shared" si="2"/>
        <v>2018</v>
      </c>
      <c r="AD2" s="24">
        <v>2019</v>
      </c>
      <c r="AE2" s="24">
        <v>2020</v>
      </c>
      <c r="AF2" s="24">
        <v>2021</v>
      </c>
      <c r="AG2" s="24" t="s">
        <v>84</v>
      </c>
      <c r="AI2" s="42"/>
    </row>
    <row r="3" spans="1:35" ht="15" customHeight="1" x14ac:dyDescent="0.2">
      <c r="A3" s="24"/>
      <c r="B3" s="3"/>
      <c r="C3" s="29"/>
      <c r="D3" s="29"/>
      <c r="E3" s="29"/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31"/>
    </row>
    <row r="4" spans="1:35" ht="15" customHeight="1" x14ac:dyDescent="0.2">
      <c r="A4" s="4" t="s">
        <v>0</v>
      </c>
      <c r="B4" s="5">
        <v>12.7</v>
      </c>
      <c r="C4" s="5">
        <v>12.8</v>
      </c>
      <c r="D4" s="5">
        <v>13.1</v>
      </c>
      <c r="E4" s="5">
        <v>16.3</v>
      </c>
      <c r="F4" s="5">
        <v>16.7</v>
      </c>
      <c r="G4" s="5">
        <v>18.3</v>
      </c>
      <c r="H4" s="5">
        <v>17.5</v>
      </c>
      <c r="I4" s="5">
        <v>18.3</v>
      </c>
      <c r="J4" s="5">
        <v>16.2</v>
      </c>
      <c r="K4" s="5">
        <v>17.3</v>
      </c>
      <c r="L4" s="5">
        <v>16.7</v>
      </c>
      <c r="M4" s="5">
        <v>13.8</v>
      </c>
      <c r="N4" s="5">
        <v>17.100000000000001</v>
      </c>
      <c r="O4" s="6">
        <v>16.8</v>
      </c>
      <c r="P4" s="6">
        <v>15.3</v>
      </c>
      <c r="Q4" s="6">
        <v>16.3</v>
      </c>
      <c r="R4" s="6">
        <v>12.9</v>
      </c>
      <c r="S4" s="6">
        <v>16.7</v>
      </c>
      <c r="T4" s="6">
        <v>12.5</v>
      </c>
      <c r="U4" s="6">
        <v>9.6</v>
      </c>
      <c r="V4" s="6">
        <v>12.5</v>
      </c>
      <c r="W4" s="6">
        <v>9.8000000000000007</v>
      </c>
      <c r="X4" s="6">
        <v>9.4</v>
      </c>
      <c r="Y4" s="6">
        <v>10.1</v>
      </c>
      <c r="Z4" s="6">
        <v>10.4</v>
      </c>
      <c r="AA4" s="5">
        <v>8.5</v>
      </c>
      <c r="AB4" s="5">
        <v>10.8</v>
      </c>
      <c r="AC4" s="5">
        <v>14.8</v>
      </c>
      <c r="AD4" s="6">
        <v>14.14</v>
      </c>
      <c r="AE4" s="6">
        <v>13.85</v>
      </c>
      <c r="AF4" s="6">
        <v>14.91</v>
      </c>
      <c r="AG4" s="6">
        <f>AVERAGE(C4:AF4)</f>
        <v>14.113333333333337</v>
      </c>
      <c r="AI4" s="25"/>
    </row>
    <row r="5" spans="1:35" ht="15" customHeight="1" x14ac:dyDescent="0.2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 t="s">
        <v>1</v>
      </c>
      <c r="M5" s="23" t="s">
        <v>1</v>
      </c>
      <c r="N5" s="23" t="s">
        <v>1</v>
      </c>
      <c r="O5" s="23" t="s">
        <v>1</v>
      </c>
      <c r="P5" s="23" t="s">
        <v>3</v>
      </c>
      <c r="Q5" s="23" t="s">
        <v>3</v>
      </c>
      <c r="R5" s="23" t="s">
        <v>3</v>
      </c>
      <c r="S5" s="23" t="s">
        <v>3</v>
      </c>
      <c r="T5" s="23" t="s">
        <v>3</v>
      </c>
      <c r="U5" s="23" t="s">
        <v>3</v>
      </c>
      <c r="V5" s="23" t="s">
        <v>78</v>
      </c>
      <c r="W5" s="23" t="s">
        <v>79</v>
      </c>
      <c r="X5" s="23" t="s">
        <v>1</v>
      </c>
      <c r="Y5" s="23">
        <v>9.4</v>
      </c>
      <c r="Z5" s="23">
        <v>11.2</v>
      </c>
      <c r="AA5" s="23">
        <v>7.9</v>
      </c>
      <c r="AB5" s="23">
        <v>8.8000000000000007</v>
      </c>
      <c r="AC5" s="23">
        <v>10</v>
      </c>
      <c r="AD5" s="23">
        <v>10.199999999999999</v>
      </c>
      <c r="AE5" s="23">
        <v>6</v>
      </c>
      <c r="AF5" s="23">
        <v>10.199999999999999</v>
      </c>
      <c r="AG5" s="23">
        <f t="shared" ref="AG5:AG29" si="3">AVERAGE(C5:AF5)</f>
        <v>9.2125000000000004</v>
      </c>
      <c r="AI5" s="25"/>
    </row>
    <row r="6" spans="1:35" ht="15" customHeight="1" x14ac:dyDescent="0.2">
      <c r="A6" s="4" t="s">
        <v>4</v>
      </c>
      <c r="B6" s="5"/>
      <c r="C6" s="5">
        <v>11.3</v>
      </c>
      <c r="D6" s="5">
        <v>20.100000000000001</v>
      </c>
      <c r="E6" s="5">
        <v>29.5</v>
      </c>
      <c r="F6" s="5">
        <v>24.4</v>
      </c>
      <c r="G6" s="5">
        <v>11</v>
      </c>
      <c r="H6" s="5">
        <v>23</v>
      </c>
      <c r="I6" s="5">
        <v>17.399999999999999</v>
      </c>
      <c r="J6" s="5">
        <v>16.2</v>
      </c>
      <c r="K6" s="5">
        <v>19.7</v>
      </c>
      <c r="L6" s="5">
        <v>14</v>
      </c>
      <c r="M6" s="5">
        <v>17.100000000000001</v>
      </c>
      <c r="N6" s="5">
        <v>15.9</v>
      </c>
      <c r="O6" s="6">
        <v>13.8</v>
      </c>
      <c r="P6" s="6">
        <v>9.5</v>
      </c>
      <c r="Q6" s="6">
        <v>5.72</v>
      </c>
      <c r="R6" s="6">
        <v>2.71</v>
      </c>
      <c r="S6" s="6">
        <v>7.9</v>
      </c>
      <c r="T6" s="6">
        <v>8.8000000000000007</v>
      </c>
      <c r="U6" s="6">
        <v>12.74</v>
      </c>
      <c r="V6" s="6">
        <v>7.02</v>
      </c>
      <c r="W6" s="6">
        <v>4.54</v>
      </c>
      <c r="X6" s="6">
        <v>4.9000000000000004</v>
      </c>
      <c r="Y6" s="6">
        <v>10.44</v>
      </c>
      <c r="Z6" s="6">
        <v>10.87</v>
      </c>
      <c r="AA6" s="6">
        <v>7.79</v>
      </c>
      <c r="AB6" s="6">
        <v>8.84</v>
      </c>
      <c r="AC6" s="6">
        <v>5.64</v>
      </c>
      <c r="AD6" s="6">
        <v>15.58</v>
      </c>
      <c r="AE6" s="6">
        <v>9.4600000000000009</v>
      </c>
      <c r="AF6" s="6">
        <v>11.77</v>
      </c>
      <c r="AG6" s="6">
        <f t="shared" si="3"/>
        <v>12.587333333333332</v>
      </c>
      <c r="AI6" s="25"/>
    </row>
    <row r="7" spans="1:35" ht="15" customHeight="1" x14ac:dyDescent="0.2">
      <c r="A7" s="22" t="s">
        <v>5</v>
      </c>
      <c r="B7" s="23">
        <v>5</v>
      </c>
      <c r="C7" s="23">
        <v>4</v>
      </c>
      <c r="D7" s="23">
        <v>9</v>
      </c>
      <c r="E7" s="23">
        <v>10</v>
      </c>
      <c r="F7" s="23">
        <v>10</v>
      </c>
      <c r="G7" s="23">
        <v>9</v>
      </c>
      <c r="H7" s="23">
        <v>12</v>
      </c>
      <c r="I7" s="23">
        <v>12</v>
      </c>
      <c r="J7" s="23">
        <v>11</v>
      </c>
      <c r="K7" s="23">
        <v>11.3</v>
      </c>
      <c r="L7" s="23">
        <v>8.8000000000000007</v>
      </c>
      <c r="M7" s="23">
        <v>9.1999999999999993</v>
      </c>
      <c r="N7" s="23">
        <v>9.8000000000000007</v>
      </c>
      <c r="O7" s="23">
        <v>9.9417865730090877</v>
      </c>
      <c r="P7" s="23">
        <v>10.768104495991285</v>
      </c>
      <c r="Q7" s="23">
        <v>10.468556299393704</v>
      </c>
      <c r="R7" s="23">
        <v>9.8563203062153679</v>
      </c>
      <c r="S7" s="23">
        <v>9.7915689616044972</v>
      </c>
      <c r="T7" s="23">
        <v>9.3000000000000007</v>
      </c>
      <c r="U7" s="23">
        <v>9.3623673194262462</v>
      </c>
      <c r="V7" s="23">
        <v>9.3623673194262462</v>
      </c>
      <c r="W7" s="23">
        <v>8.4</v>
      </c>
      <c r="X7" s="23">
        <v>7.736668201222753</v>
      </c>
      <c r="Y7" s="23">
        <v>10.3</v>
      </c>
      <c r="Z7" s="23">
        <v>13.1</v>
      </c>
      <c r="AA7" s="23">
        <v>5.8</v>
      </c>
      <c r="AB7" s="23">
        <v>11.2</v>
      </c>
      <c r="AC7" s="23">
        <v>10.4</v>
      </c>
      <c r="AD7" s="23">
        <v>12.968596971753904</v>
      </c>
      <c r="AE7" s="23">
        <v>7.2</v>
      </c>
      <c r="AF7" s="23">
        <v>8.6</v>
      </c>
      <c r="AG7" s="23">
        <f t="shared" si="3"/>
        <v>9.688544548268105</v>
      </c>
      <c r="AI7" s="25"/>
    </row>
    <row r="8" spans="1:35" ht="15" customHeight="1" x14ac:dyDescent="0.2">
      <c r="A8" s="4" t="s">
        <v>6</v>
      </c>
      <c r="B8" s="5"/>
      <c r="C8" s="5">
        <v>-2.1</v>
      </c>
      <c r="D8" s="5">
        <v>4.5999999999999996</v>
      </c>
      <c r="E8" s="5">
        <v>7.4</v>
      </c>
      <c r="F8" s="5">
        <v>4.2</v>
      </c>
      <c r="G8" s="5">
        <v>5.7</v>
      </c>
      <c r="H8" s="5">
        <v>5.0999999999999996</v>
      </c>
      <c r="I8" s="5">
        <v>7.8</v>
      </c>
      <c r="J8" s="5">
        <v>10.5</v>
      </c>
      <c r="K8" s="5">
        <v>12.6</v>
      </c>
      <c r="L8" s="5">
        <v>7.4</v>
      </c>
      <c r="M8" s="5">
        <v>4</v>
      </c>
      <c r="N8" s="5">
        <v>7.5</v>
      </c>
      <c r="O8" s="6">
        <v>6.4</v>
      </c>
      <c r="P8" s="6">
        <v>11.4</v>
      </c>
      <c r="Q8" s="6">
        <v>12.1</v>
      </c>
      <c r="R8" s="6">
        <v>13.4</v>
      </c>
      <c r="S8" s="6">
        <v>8.4</v>
      </c>
      <c r="T8" s="6">
        <v>10.9</v>
      </c>
      <c r="U8" s="6">
        <v>19.600000000000001</v>
      </c>
      <c r="V8" s="6">
        <v>9.1999999999999993</v>
      </c>
      <c r="W8" s="6">
        <v>9.6999999999999993</v>
      </c>
      <c r="X8" s="6">
        <v>7.3</v>
      </c>
      <c r="Y8" s="6">
        <v>9.1999999999999993</v>
      </c>
      <c r="Z8" s="6">
        <v>15.1</v>
      </c>
      <c r="AA8" s="6">
        <v>8.3000000000000007</v>
      </c>
      <c r="AB8" s="6">
        <v>11.4</v>
      </c>
      <c r="AC8" s="6">
        <v>11.7</v>
      </c>
      <c r="AD8" s="6">
        <v>19.600000000000001</v>
      </c>
      <c r="AE8" s="6">
        <v>23</v>
      </c>
      <c r="AF8" s="6">
        <v>9.6999999999999993</v>
      </c>
      <c r="AG8" s="6">
        <f>AVERAGE(C8:AF8)</f>
        <v>9.7033333333333314</v>
      </c>
      <c r="AI8" s="25"/>
    </row>
    <row r="9" spans="1:35" ht="15" customHeight="1" x14ac:dyDescent="0.2">
      <c r="A9" s="22" t="s">
        <v>7</v>
      </c>
      <c r="B9" s="23">
        <v>12.6</v>
      </c>
      <c r="C9" s="23">
        <v>9.8000000000000007</v>
      </c>
      <c r="D9" s="23">
        <v>11.7</v>
      </c>
      <c r="E9" s="23">
        <v>13.7</v>
      </c>
      <c r="F9" s="23">
        <v>12.4</v>
      </c>
      <c r="G9" s="23">
        <v>9.1999999999999993</v>
      </c>
      <c r="H9" s="23">
        <v>6.1</v>
      </c>
      <c r="I9" s="23">
        <v>6.4</v>
      </c>
      <c r="J9" s="23">
        <v>7.4</v>
      </c>
      <c r="K9" s="23">
        <v>7.1</v>
      </c>
      <c r="L9" s="23">
        <v>9.9</v>
      </c>
      <c r="M9" s="23">
        <v>12.1</v>
      </c>
      <c r="N9" s="23">
        <v>10.7</v>
      </c>
      <c r="O9" s="23">
        <v>10.3</v>
      </c>
      <c r="P9" s="23">
        <v>9.5</v>
      </c>
      <c r="Q9" s="23">
        <v>15.8</v>
      </c>
      <c r="R9" s="23">
        <v>14</v>
      </c>
      <c r="S9" s="23">
        <v>11.4</v>
      </c>
      <c r="T9" s="23">
        <v>11.8</v>
      </c>
      <c r="U9" s="23">
        <v>11.76</v>
      </c>
      <c r="V9" s="23">
        <v>11.1</v>
      </c>
      <c r="W9" s="23">
        <v>8.5</v>
      </c>
      <c r="X9" s="23">
        <v>11.2</v>
      </c>
      <c r="Y9" s="23">
        <v>9.1</v>
      </c>
      <c r="Z9" s="23">
        <v>10.4</v>
      </c>
      <c r="AA9" s="23">
        <v>8.9</v>
      </c>
      <c r="AB9" s="23">
        <v>8.9</v>
      </c>
      <c r="AC9" s="23">
        <v>9.6999999999999993</v>
      </c>
      <c r="AD9" s="23">
        <v>8.1999999999999993</v>
      </c>
      <c r="AE9" s="23">
        <v>9.4</v>
      </c>
      <c r="AF9" s="23">
        <v>9</v>
      </c>
      <c r="AG9" s="23">
        <f t="shared" si="3"/>
        <v>10.181999999999997</v>
      </c>
      <c r="AI9" s="25"/>
    </row>
    <row r="10" spans="1:35" ht="15" customHeight="1" x14ac:dyDescent="0.2">
      <c r="A10" s="4" t="s">
        <v>8</v>
      </c>
      <c r="B10" s="5"/>
      <c r="C10" s="5"/>
      <c r="D10" s="5"/>
      <c r="E10" s="5"/>
      <c r="F10" s="5"/>
      <c r="G10" s="5">
        <v>8.5</v>
      </c>
      <c r="H10" s="5">
        <v>6.6</v>
      </c>
      <c r="I10" s="5">
        <v>5.2</v>
      </c>
      <c r="J10" s="5">
        <v>4.3</v>
      </c>
      <c r="K10" s="5">
        <v>4.3</v>
      </c>
      <c r="L10" s="5">
        <v>6.8</v>
      </c>
      <c r="M10" s="5">
        <v>10.8</v>
      </c>
      <c r="N10" s="5">
        <v>13.1</v>
      </c>
      <c r="O10" s="6">
        <v>11.7</v>
      </c>
      <c r="P10" s="6">
        <v>9.31</v>
      </c>
      <c r="Q10" s="6">
        <v>10.199999999999999</v>
      </c>
      <c r="R10" s="6">
        <v>11.86</v>
      </c>
      <c r="S10" s="6">
        <v>13.3</v>
      </c>
      <c r="T10" s="6">
        <v>12.2</v>
      </c>
      <c r="U10" s="6">
        <v>12.1</v>
      </c>
      <c r="V10" s="6">
        <v>11.26</v>
      </c>
      <c r="W10" s="6">
        <v>11.19</v>
      </c>
      <c r="X10" s="6">
        <v>9.49</v>
      </c>
      <c r="Y10" s="6">
        <v>10.56</v>
      </c>
      <c r="Z10" s="6">
        <v>12.2</v>
      </c>
      <c r="AA10" s="6">
        <v>13.1</v>
      </c>
      <c r="AB10" s="6">
        <v>13.4</v>
      </c>
      <c r="AC10" s="6">
        <v>10.56</v>
      </c>
      <c r="AD10" s="6">
        <v>10.199999999999999</v>
      </c>
      <c r="AE10" s="6">
        <v>10.07</v>
      </c>
      <c r="AF10" s="6">
        <v>15.1</v>
      </c>
      <c r="AG10" s="6">
        <f t="shared" si="3"/>
        <v>10.284615384615384</v>
      </c>
      <c r="AI10" s="25"/>
    </row>
    <row r="11" spans="1:35" ht="15" customHeight="1" x14ac:dyDescent="0.2">
      <c r="A11" s="22" t="s">
        <v>9</v>
      </c>
      <c r="B11" s="23">
        <v>16.100000000000001</v>
      </c>
      <c r="C11" s="23">
        <v>15.6</v>
      </c>
      <c r="D11" s="23">
        <v>14.2</v>
      </c>
      <c r="E11" s="23">
        <v>12.5</v>
      </c>
      <c r="F11" s="23">
        <v>9.4</v>
      </c>
      <c r="G11" s="23">
        <v>8.1999999999999993</v>
      </c>
      <c r="H11" s="23">
        <v>11.8</v>
      </c>
      <c r="I11" s="23">
        <v>13.9</v>
      </c>
      <c r="J11" s="23">
        <v>17.899999999999999</v>
      </c>
      <c r="K11" s="23">
        <v>21.7</v>
      </c>
      <c r="L11" s="23">
        <v>20.5</v>
      </c>
      <c r="M11" s="23">
        <v>20.8</v>
      </c>
      <c r="N11" s="23">
        <v>11.8</v>
      </c>
      <c r="O11" s="23">
        <v>15.9</v>
      </c>
      <c r="P11" s="23">
        <v>13.6</v>
      </c>
      <c r="Q11" s="23">
        <v>18</v>
      </c>
      <c r="R11" s="23">
        <v>20.3</v>
      </c>
      <c r="S11" s="23">
        <v>23</v>
      </c>
      <c r="T11" s="23">
        <v>22.7</v>
      </c>
      <c r="U11" s="23">
        <v>18.899999999999999</v>
      </c>
      <c r="V11" s="23">
        <v>14.2</v>
      </c>
      <c r="W11" s="23">
        <v>12.2</v>
      </c>
      <c r="X11" s="23">
        <v>11.2</v>
      </c>
      <c r="Y11" s="23">
        <v>17.100000000000001</v>
      </c>
      <c r="Z11" s="23">
        <v>16.3</v>
      </c>
      <c r="AA11" s="23">
        <v>16.100000000000001</v>
      </c>
      <c r="AB11" s="23">
        <v>17.2</v>
      </c>
      <c r="AC11" s="23">
        <v>17.899999999999999</v>
      </c>
      <c r="AD11" s="23">
        <v>14.4</v>
      </c>
      <c r="AE11" s="23">
        <v>12.9</v>
      </c>
      <c r="AF11" s="23">
        <v>17.100000000000001</v>
      </c>
      <c r="AG11" s="23">
        <f t="shared" si="3"/>
        <v>15.909999999999998</v>
      </c>
      <c r="AI11" s="25"/>
    </row>
    <row r="12" spans="1:35" ht="15" customHeight="1" x14ac:dyDescent="0.2">
      <c r="A12" s="4" t="s">
        <v>10</v>
      </c>
      <c r="B12" s="5"/>
      <c r="C12" s="5"/>
      <c r="D12" s="5"/>
      <c r="E12" s="5"/>
      <c r="F12" s="5"/>
      <c r="G12" s="5"/>
      <c r="H12" s="5">
        <v>15.7</v>
      </c>
      <c r="I12" s="5">
        <v>15.9</v>
      </c>
      <c r="J12" s="5"/>
      <c r="K12" s="5">
        <v>13.2</v>
      </c>
      <c r="L12" s="5">
        <v>8.6</v>
      </c>
      <c r="M12" s="5">
        <v>5.9</v>
      </c>
      <c r="N12" s="5">
        <v>7.4</v>
      </c>
      <c r="O12" s="6">
        <v>9.1</v>
      </c>
      <c r="P12" s="6">
        <v>9</v>
      </c>
      <c r="Q12" s="6">
        <v>11.8</v>
      </c>
      <c r="R12" s="6">
        <v>12.4</v>
      </c>
      <c r="S12" s="6">
        <v>12.8</v>
      </c>
      <c r="T12" s="6">
        <v>13.5</v>
      </c>
      <c r="U12" s="6">
        <v>5.9</v>
      </c>
      <c r="V12" s="6">
        <v>15.7</v>
      </c>
      <c r="W12" s="6">
        <v>2.7</v>
      </c>
      <c r="X12" s="6">
        <v>4.9000000000000004</v>
      </c>
      <c r="Y12" s="6">
        <v>13.3</v>
      </c>
      <c r="Z12" s="6">
        <v>12.3</v>
      </c>
      <c r="AA12" s="6">
        <v>6.6</v>
      </c>
      <c r="AB12" s="6">
        <v>6.6</v>
      </c>
      <c r="AC12" s="6">
        <v>10</v>
      </c>
      <c r="AD12" s="6">
        <v>12.4</v>
      </c>
      <c r="AE12" s="6">
        <v>10.5</v>
      </c>
      <c r="AF12" s="6">
        <v>6.6</v>
      </c>
      <c r="AG12" s="6">
        <f t="shared" si="3"/>
        <v>10.116666666666667</v>
      </c>
      <c r="AI12" s="25"/>
    </row>
    <row r="13" spans="1:35" ht="15" customHeight="1" x14ac:dyDescent="0.2">
      <c r="A13" s="22" t="s">
        <v>11</v>
      </c>
      <c r="B13" s="23"/>
      <c r="C13" s="23"/>
      <c r="D13" s="23"/>
      <c r="E13" s="23">
        <v>17</v>
      </c>
      <c r="F13" s="23">
        <v>17.100000000000001</v>
      </c>
      <c r="G13" s="23">
        <v>15.8</v>
      </c>
      <c r="H13" s="23">
        <v>14.9</v>
      </c>
      <c r="I13" s="23">
        <v>12.5</v>
      </c>
      <c r="J13" s="23">
        <v>12.1</v>
      </c>
      <c r="K13" s="23">
        <v>14.2</v>
      </c>
      <c r="L13" s="23">
        <v>14.4</v>
      </c>
      <c r="M13" s="23">
        <v>18.100000000000001</v>
      </c>
      <c r="N13" s="23">
        <v>17.2</v>
      </c>
      <c r="O13" s="23">
        <v>18.600000000000001</v>
      </c>
      <c r="P13" s="23">
        <v>18.100000000000001</v>
      </c>
      <c r="Q13" s="23">
        <v>19.5</v>
      </c>
      <c r="R13" s="23">
        <v>21.3</v>
      </c>
      <c r="S13" s="23">
        <v>18.8</v>
      </c>
      <c r="T13" s="23">
        <v>16.09</v>
      </c>
      <c r="U13" s="23">
        <v>16</v>
      </c>
      <c r="V13" s="23">
        <v>15.9</v>
      </c>
      <c r="W13" s="23">
        <v>18.600000000000001</v>
      </c>
      <c r="X13" s="23">
        <v>17.399999999999999</v>
      </c>
      <c r="Y13" s="23">
        <v>18.16</v>
      </c>
      <c r="Z13" s="23">
        <v>17.48</v>
      </c>
      <c r="AA13" s="23">
        <v>18.72</v>
      </c>
      <c r="AB13" s="23">
        <v>19.07</v>
      </c>
      <c r="AC13" s="23">
        <v>18.84</v>
      </c>
      <c r="AD13" s="23">
        <v>18.03</v>
      </c>
      <c r="AE13" s="23">
        <v>17.36</v>
      </c>
      <c r="AF13" s="23">
        <v>21.63</v>
      </c>
      <c r="AG13" s="23">
        <f t="shared" si="3"/>
        <v>17.245714285714286</v>
      </c>
      <c r="AI13" s="25"/>
    </row>
    <row r="14" spans="1:35" ht="15" customHeight="1" x14ac:dyDescent="0.2">
      <c r="A14" s="4" t="s">
        <v>12</v>
      </c>
      <c r="B14" s="5">
        <v>8.1</v>
      </c>
      <c r="C14" s="5">
        <v>4.9000000000000004</v>
      </c>
      <c r="D14" s="5">
        <v>5.8</v>
      </c>
      <c r="E14" s="5">
        <v>4.5999999999999996</v>
      </c>
      <c r="F14" s="5">
        <v>1.3</v>
      </c>
      <c r="G14" s="5">
        <v>1.6</v>
      </c>
      <c r="H14" s="5">
        <v>4.4000000000000004</v>
      </c>
      <c r="I14" s="5">
        <v>6.2</v>
      </c>
      <c r="J14" s="5">
        <v>6.7</v>
      </c>
      <c r="K14" s="5">
        <v>6.7</v>
      </c>
      <c r="L14" s="5">
        <v>5.4</v>
      </c>
      <c r="M14" s="5">
        <v>5.6</v>
      </c>
      <c r="N14" s="5">
        <v>4.2</v>
      </c>
      <c r="O14" s="6">
        <v>3.5</v>
      </c>
      <c r="P14" s="6">
        <v>2.6</v>
      </c>
      <c r="Q14" s="6">
        <v>27.8</v>
      </c>
      <c r="R14" s="6">
        <v>7.8</v>
      </c>
      <c r="S14" s="6">
        <v>9.6</v>
      </c>
      <c r="T14" s="6">
        <v>10.07</v>
      </c>
      <c r="U14" s="6">
        <v>7</v>
      </c>
      <c r="V14" s="6">
        <v>6.09</v>
      </c>
      <c r="W14" s="6">
        <v>9.77</v>
      </c>
      <c r="X14" s="6">
        <v>10.29</v>
      </c>
      <c r="Y14" s="6">
        <v>11.82</v>
      </c>
      <c r="Z14" s="6">
        <v>12.93</v>
      </c>
      <c r="AA14" s="6">
        <v>10</v>
      </c>
      <c r="AB14" s="6">
        <v>9.17</v>
      </c>
      <c r="AC14" s="6">
        <v>9.86</v>
      </c>
      <c r="AD14" s="6">
        <v>11.19</v>
      </c>
      <c r="AE14" s="6">
        <v>10.82</v>
      </c>
      <c r="AF14" s="6">
        <v>8.4700000000000006</v>
      </c>
      <c r="AG14" s="6">
        <f t="shared" si="3"/>
        <v>7.8726666666666656</v>
      </c>
      <c r="AI14" s="25"/>
    </row>
    <row r="15" spans="1:35" ht="15" customHeight="1" x14ac:dyDescent="0.2">
      <c r="A15" s="22" t="s">
        <v>13</v>
      </c>
      <c r="B15" s="23"/>
      <c r="C15" s="23">
        <v>6.7</v>
      </c>
      <c r="D15" s="23">
        <v>9.1</v>
      </c>
      <c r="E15" s="23">
        <v>10</v>
      </c>
      <c r="F15" s="23">
        <v>10</v>
      </c>
      <c r="G15" s="23">
        <v>8.3000000000000007</v>
      </c>
      <c r="H15" s="23">
        <v>9.3000000000000007</v>
      </c>
      <c r="I15" s="23">
        <v>8.9</v>
      </c>
      <c r="J15" s="23">
        <v>9.4</v>
      </c>
      <c r="K15" s="23">
        <v>9.5</v>
      </c>
      <c r="L15" s="23">
        <v>6.2</v>
      </c>
      <c r="M15" s="23">
        <v>11</v>
      </c>
      <c r="N15" s="23">
        <v>9.3000000000000007</v>
      </c>
      <c r="O15" s="23">
        <v>9.3000000000000007</v>
      </c>
      <c r="P15" s="23">
        <v>10</v>
      </c>
      <c r="Q15" s="23">
        <v>11.08</v>
      </c>
      <c r="R15" s="23">
        <v>12.5</v>
      </c>
      <c r="S15" s="23">
        <v>10.7</v>
      </c>
      <c r="T15" s="23">
        <v>9.5500000000000007</v>
      </c>
      <c r="U15" s="23">
        <v>6.88</v>
      </c>
      <c r="V15" s="23">
        <v>6.38</v>
      </c>
      <c r="W15" s="23">
        <v>4.83</v>
      </c>
      <c r="X15" s="23">
        <v>6.8</v>
      </c>
      <c r="Y15" s="23">
        <v>9.6999999999999993</v>
      </c>
      <c r="Z15" s="23">
        <v>12.3</v>
      </c>
      <c r="AA15" s="23">
        <v>12.02</v>
      </c>
      <c r="AB15" s="23">
        <v>9.52</v>
      </c>
      <c r="AC15" s="23" t="s">
        <v>1</v>
      </c>
      <c r="AD15" s="23">
        <v>10.4</v>
      </c>
      <c r="AE15" s="23">
        <v>10.9</v>
      </c>
      <c r="AF15" s="23">
        <v>11.21</v>
      </c>
      <c r="AG15" s="23">
        <f t="shared" si="3"/>
        <v>9.3713793103448264</v>
      </c>
      <c r="AI15" s="25"/>
    </row>
    <row r="16" spans="1:35" ht="15" customHeight="1" x14ac:dyDescent="0.2">
      <c r="A16" s="4" t="s">
        <v>14</v>
      </c>
      <c r="B16" s="5">
        <v>4.7</v>
      </c>
      <c r="C16" s="5">
        <v>4.5999999999999996</v>
      </c>
      <c r="D16" s="5">
        <v>4.7</v>
      </c>
      <c r="E16" s="5">
        <v>5.3</v>
      </c>
      <c r="F16" s="5">
        <v>5</v>
      </c>
      <c r="G16" s="5">
        <v>4.8</v>
      </c>
      <c r="H16" s="5">
        <v>4.3</v>
      </c>
      <c r="I16" s="5">
        <v>3.9</v>
      </c>
      <c r="J16" s="5">
        <v>4.3</v>
      </c>
      <c r="K16" s="5">
        <v>5.4</v>
      </c>
      <c r="L16" s="5">
        <v>5.7</v>
      </c>
      <c r="M16" s="5">
        <v>5.9</v>
      </c>
      <c r="N16" s="5">
        <v>3</v>
      </c>
      <c r="O16" s="6">
        <v>1.3</v>
      </c>
      <c r="P16" s="6">
        <v>2.2999999999999998</v>
      </c>
      <c r="Q16" s="6">
        <v>6.3</v>
      </c>
      <c r="R16" s="6">
        <v>7.5</v>
      </c>
      <c r="S16" s="6">
        <v>8.4</v>
      </c>
      <c r="T16" s="6">
        <v>6.4</v>
      </c>
      <c r="U16" s="6">
        <v>6.1</v>
      </c>
      <c r="V16" s="6">
        <v>7.2</v>
      </c>
      <c r="W16" s="6">
        <v>7.4</v>
      </c>
      <c r="X16" s="6">
        <v>6.4</v>
      </c>
      <c r="Y16" s="6">
        <v>5.4</v>
      </c>
      <c r="Z16" s="6">
        <v>6.6</v>
      </c>
      <c r="AA16" s="6">
        <v>6</v>
      </c>
      <c r="AB16" s="6">
        <v>8.3000000000000007</v>
      </c>
      <c r="AC16" s="6">
        <v>9.6999999999999993</v>
      </c>
      <c r="AD16" s="6">
        <v>15.3</v>
      </c>
      <c r="AE16" s="6">
        <v>5.8</v>
      </c>
      <c r="AF16" s="6">
        <v>3.2</v>
      </c>
      <c r="AG16" s="6">
        <f t="shared" si="3"/>
        <v>5.8833333333333346</v>
      </c>
      <c r="AI16" s="25"/>
    </row>
    <row r="17" spans="1:35" ht="15" customHeight="1" x14ac:dyDescent="0.2">
      <c r="A17" s="22" t="s">
        <v>15</v>
      </c>
      <c r="B17" s="23"/>
      <c r="C17" s="23"/>
      <c r="D17" s="23">
        <v>16.600000000000001</v>
      </c>
      <c r="E17" s="23">
        <v>14.6</v>
      </c>
      <c r="F17" s="23"/>
      <c r="G17" s="23"/>
      <c r="H17" s="23"/>
      <c r="I17" s="23"/>
      <c r="J17" s="23"/>
      <c r="K17" s="23"/>
      <c r="L17" s="23">
        <v>16.399999999999999</v>
      </c>
      <c r="M17" s="23">
        <v>20.2</v>
      </c>
      <c r="N17" s="23">
        <v>19.7</v>
      </c>
      <c r="O17" s="23">
        <v>11.9</v>
      </c>
      <c r="P17" s="23">
        <v>8.5</v>
      </c>
      <c r="Q17" s="23">
        <v>14.93</v>
      </c>
      <c r="R17" s="23">
        <v>14.32</v>
      </c>
      <c r="S17" s="23">
        <v>14.7</v>
      </c>
      <c r="T17" s="23">
        <v>13.02</v>
      </c>
      <c r="U17" s="23">
        <v>14.8</v>
      </c>
      <c r="V17" s="23">
        <v>12.9</v>
      </c>
      <c r="W17" s="23">
        <v>11.2</v>
      </c>
      <c r="X17" s="23">
        <v>9.1</v>
      </c>
      <c r="Y17" s="23">
        <v>6.9</v>
      </c>
      <c r="Z17" s="23">
        <v>6.7</v>
      </c>
      <c r="AA17" s="23">
        <v>9.1999999999999993</v>
      </c>
      <c r="AB17" s="23">
        <v>17</v>
      </c>
      <c r="AC17" s="23">
        <v>20.9</v>
      </c>
      <c r="AD17" s="23">
        <v>20.7</v>
      </c>
      <c r="AE17" s="23">
        <v>17</v>
      </c>
      <c r="AF17" s="23">
        <v>19.399999999999999</v>
      </c>
      <c r="AG17" s="23">
        <f t="shared" si="3"/>
        <v>14.376956521739128</v>
      </c>
      <c r="AI17" s="25"/>
    </row>
    <row r="18" spans="1:35" ht="15" customHeight="1" x14ac:dyDescent="0.2">
      <c r="A18" s="4" t="s">
        <v>16</v>
      </c>
      <c r="B18" s="5"/>
      <c r="C18" s="5">
        <v>10</v>
      </c>
      <c r="D18" s="5">
        <v>10</v>
      </c>
      <c r="E18" s="5">
        <v>15.6</v>
      </c>
      <c r="F18" s="5">
        <v>13</v>
      </c>
      <c r="G18" s="5">
        <v>13.9</v>
      </c>
      <c r="H18" s="5">
        <v>7.4</v>
      </c>
      <c r="I18" s="5">
        <v>9.6999999999999993</v>
      </c>
      <c r="J18" s="5">
        <v>5.7</v>
      </c>
      <c r="K18" s="5">
        <v>11.1</v>
      </c>
      <c r="L18" s="5">
        <v>11.8</v>
      </c>
      <c r="M18" s="5">
        <v>19</v>
      </c>
      <c r="N18" s="5">
        <v>16</v>
      </c>
      <c r="O18" s="6">
        <v>16</v>
      </c>
      <c r="P18" s="6">
        <v>14.2</v>
      </c>
      <c r="Q18" s="6">
        <v>14.8</v>
      </c>
      <c r="R18" s="6">
        <v>17.100000000000001</v>
      </c>
      <c r="S18" s="6">
        <v>9.6999999999999993</v>
      </c>
      <c r="T18" s="6">
        <v>10.5</v>
      </c>
      <c r="U18" s="6">
        <v>17.29</v>
      </c>
      <c r="V18" s="6">
        <v>10.4</v>
      </c>
      <c r="W18" s="6">
        <v>7.28</v>
      </c>
      <c r="X18" s="6">
        <v>14.3</v>
      </c>
      <c r="Y18" s="6">
        <v>14.6</v>
      </c>
      <c r="Z18" s="6">
        <v>31.9</v>
      </c>
      <c r="AA18" s="6">
        <v>17.3</v>
      </c>
      <c r="AB18" s="6">
        <v>14.5</v>
      </c>
      <c r="AC18" s="6">
        <v>16.5</v>
      </c>
      <c r="AD18" s="6">
        <v>16.600000000000001</v>
      </c>
      <c r="AE18" s="6">
        <v>15</v>
      </c>
      <c r="AF18" s="6">
        <v>15.94</v>
      </c>
      <c r="AG18" s="6">
        <f t="shared" si="3"/>
        <v>13.903666666666668</v>
      </c>
      <c r="AI18" s="25"/>
    </row>
    <row r="19" spans="1:35" ht="15" customHeight="1" x14ac:dyDescent="0.2">
      <c r="A19" s="22" t="s">
        <v>17</v>
      </c>
      <c r="B19" s="23"/>
      <c r="C19" s="23"/>
      <c r="D19" s="23"/>
      <c r="E19" s="23"/>
      <c r="F19" s="23">
        <v>14.8</v>
      </c>
      <c r="G19" s="23"/>
      <c r="H19" s="23"/>
      <c r="I19" s="23">
        <v>9.4</v>
      </c>
      <c r="J19" s="23">
        <v>4.5</v>
      </c>
      <c r="K19" s="23">
        <v>7.2</v>
      </c>
      <c r="L19" s="23">
        <v>5</v>
      </c>
      <c r="M19" s="23">
        <v>4.5999999999999996</v>
      </c>
      <c r="N19" s="23">
        <v>6.3</v>
      </c>
      <c r="O19" s="23">
        <v>12.6</v>
      </c>
      <c r="P19" s="23">
        <v>9.43</v>
      </c>
      <c r="Q19" s="23">
        <v>12.7</v>
      </c>
      <c r="R19" s="23">
        <v>10.199999999999999</v>
      </c>
      <c r="S19" s="23">
        <v>13.02</v>
      </c>
      <c r="T19" s="23">
        <v>12.25</v>
      </c>
      <c r="U19" s="23">
        <v>7.64</v>
      </c>
      <c r="V19" s="23">
        <v>9.52</v>
      </c>
      <c r="W19" s="23">
        <v>9.23</v>
      </c>
      <c r="X19" s="23">
        <v>9.83</v>
      </c>
      <c r="Y19" s="23">
        <v>12.47</v>
      </c>
      <c r="Z19" s="23">
        <v>12.8</v>
      </c>
      <c r="AA19" s="23">
        <v>16.649999999999999</v>
      </c>
      <c r="AB19" s="23">
        <v>15.714531985474213</v>
      </c>
      <c r="AC19" s="23">
        <v>8.4086887150234837</v>
      </c>
      <c r="AD19" s="23">
        <v>14.05</v>
      </c>
      <c r="AE19" s="23">
        <v>13.631907623227542</v>
      </c>
      <c r="AF19" s="23">
        <v>15.675573287033126</v>
      </c>
      <c r="AG19" s="23">
        <f t="shared" si="3"/>
        <v>10.704828064430338</v>
      </c>
      <c r="AI19" s="25"/>
    </row>
    <row r="20" spans="1:35" ht="15" customHeight="1" x14ac:dyDescent="0.2">
      <c r="A20" s="4" t="s">
        <v>18</v>
      </c>
      <c r="B20" s="5"/>
      <c r="C20" s="5"/>
      <c r="D20" s="5"/>
      <c r="E20" s="5"/>
      <c r="F20" s="5"/>
      <c r="G20" s="5">
        <v>11</v>
      </c>
      <c r="H20" s="5">
        <v>11.9</v>
      </c>
      <c r="I20" s="5">
        <v>11.8</v>
      </c>
      <c r="J20" s="5">
        <v>15.4</v>
      </c>
      <c r="K20" s="5">
        <v>17.5</v>
      </c>
      <c r="L20" s="5">
        <v>11.7</v>
      </c>
      <c r="M20" s="5">
        <v>10.5</v>
      </c>
      <c r="N20" s="5">
        <v>0.3</v>
      </c>
      <c r="O20" s="6">
        <v>8.1300000000000008</v>
      </c>
      <c r="P20" s="6">
        <v>12.05</v>
      </c>
      <c r="Q20" s="6">
        <v>14.7</v>
      </c>
      <c r="R20" s="6">
        <v>13.9</v>
      </c>
      <c r="S20" s="6">
        <v>14.5</v>
      </c>
      <c r="T20" s="6">
        <v>15.1</v>
      </c>
      <c r="U20" s="6">
        <v>9.61</v>
      </c>
      <c r="V20" s="6">
        <v>7.3</v>
      </c>
      <c r="W20" s="6">
        <v>5.9</v>
      </c>
      <c r="X20" s="6">
        <v>6.25</v>
      </c>
      <c r="Y20" s="6">
        <v>9.3800000000000008</v>
      </c>
      <c r="Z20" s="6">
        <v>14.58</v>
      </c>
      <c r="AA20" s="6">
        <v>13.51</v>
      </c>
      <c r="AB20" s="6">
        <v>7.51</v>
      </c>
      <c r="AC20" s="6">
        <v>8</v>
      </c>
      <c r="AD20" s="6">
        <v>7.95</v>
      </c>
      <c r="AE20" s="6">
        <v>7.31</v>
      </c>
      <c r="AF20" s="6">
        <v>15.3</v>
      </c>
      <c r="AG20" s="6">
        <f t="shared" si="3"/>
        <v>10.81076923076923</v>
      </c>
      <c r="AI20" s="25"/>
    </row>
    <row r="21" spans="1:35" ht="15" customHeight="1" x14ac:dyDescent="0.2">
      <c r="A21" s="22" t="s">
        <v>19</v>
      </c>
      <c r="B21" s="23">
        <v>11.8</v>
      </c>
      <c r="C21" s="23">
        <v>10</v>
      </c>
      <c r="D21" s="23">
        <v>5.9</v>
      </c>
      <c r="E21" s="23">
        <v>8.1999999999999993</v>
      </c>
      <c r="F21" s="23">
        <v>9.1999999999999993</v>
      </c>
      <c r="G21" s="23">
        <v>10.4</v>
      </c>
      <c r="H21" s="23">
        <v>10.7</v>
      </c>
      <c r="I21" s="23">
        <v>9.6</v>
      </c>
      <c r="J21" s="23">
        <v>8.8000000000000007</v>
      </c>
      <c r="K21" s="23">
        <v>12.2</v>
      </c>
      <c r="L21" s="23">
        <v>10.9</v>
      </c>
      <c r="M21" s="23">
        <v>17</v>
      </c>
      <c r="N21" s="23">
        <v>16.8</v>
      </c>
      <c r="O21" s="23">
        <v>13.1</v>
      </c>
      <c r="P21" s="23">
        <v>14.3</v>
      </c>
      <c r="Q21" s="23">
        <v>14.2</v>
      </c>
      <c r="R21" s="23">
        <v>16.8</v>
      </c>
      <c r="S21" s="23">
        <v>11.1</v>
      </c>
      <c r="T21" s="23">
        <v>11.7</v>
      </c>
      <c r="U21" s="23">
        <v>10.8</v>
      </c>
      <c r="V21" s="23">
        <v>10.7</v>
      </c>
      <c r="W21" s="23">
        <v>7.2</v>
      </c>
      <c r="X21" s="23">
        <v>6.5</v>
      </c>
      <c r="Y21" s="23">
        <v>8.5</v>
      </c>
      <c r="Z21" s="23">
        <v>10.7</v>
      </c>
      <c r="AA21" s="23">
        <v>12.6</v>
      </c>
      <c r="AB21" s="23">
        <v>11.9</v>
      </c>
      <c r="AC21" s="23">
        <v>11.9</v>
      </c>
      <c r="AD21" s="23">
        <v>9.3000000000000007</v>
      </c>
      <c r="AE21" s="23">
        <v>8.9</v>
      </c>
      <c r="AF21" s="23">
        <v>10.6</v>
      </c>
      <c r="AG21" s="23">
        <f t="shared" si="3"/>
        <v>11.016666666666667</v>
      </c>
      <c r="AI21" s="25"/>
    </row>
    <row r="22" spans="1:35" ht="15" customHeight="1" x14ac:dyDescent="0.2">
      <c r="A22" s="4" t="s">
        <v>20</v>
      </c>
      <c r="B22" s="5">
        <v>7.3</v>
      </c>
      <c r="C22" s="5">
        <v>9.4</v>
      </c>
      <c r="D22" s="5">
        <v>15.5</v>
      </c>
      <c r="E22" s="5">
        <v>13.6</v>
      </c>
      <c r="F22" s="5">
        <v>12.6</v>
      </c>
      <c r="G22" s="5">
        <v>11.7</v>
      </c>
      <c r="H22" s="5">
        <v>10.9</v>
      </c>
      <c r="I22" s="5">
        <v>12.3</v>
      </c>
      <c r="J22" s="5">
        <v>11</v>
      </c>
      <c r="K22" s="5">
        <v>12</v>
      </c>
      <c r="L22" s="5">
        <v>13.2</v>
      </c>
      <c r="M22" s="5">
        <v>12.5</v>
      </c>
      <c r="N22" s="5">
        <v>15.4</v>
      </c>
      <c r="O22" s="6">
        <v>13</v>
      </c>
      <c r="P22" s="6">
        <v>12.3</v>
      </c>
      <c r="Q22" s="6">
        <v>13.1</v>
      </c>
      <c r="R22" s="6">
        <v>15.4</v>
      </c>
      <c r="S22" s="6">
        <v>16.399999999999999</v>
      </c>
      <c r="T22" s="6">
        <v>14.7</v>
      </c>
      <c r="U22" s="6">
        <v>14.5</v>
      </c>
      <c r="V22" s="6">
        <v>13.5</v>
      </c>
      <c r="W22" s="6">
        <v>11.8</v>
      </c>
      <c r="X22" s="6">
        <v>11</v>
      </c>
      <c r="Y22" s="6">
        <v>12.5</v>
      </c>
      <c r="Z22" s="6">
        <v>13.9</v>
      </c>
      <c r="AA22" s="6">
        <v>13.2</v>
      </c>
      <c r="AB22" s="6">
        <v>14.2</v>
      </c>
      <c r="AC22" s="6">
        <v>13.4</v>
      </c>
      <c r="AD22" s="6">
        <v>10.5</v>
      </c>
      <c r="AE22" s="6">
        <v>8.6</v>
      </c>
      <c r="AF22" s="6">
        <v>7.8</v>
      </c>
      <c r="AG22" s="6">
        <f t="shared" si="3"/>
        <v>12.663333333333332</v>
      </c>
      <c r="AI22" s="25"/>
    </row>
    <row r="23" spans="1:35" ht="15" customHeight="1" x14ac:dyDescent="0.2">
      <c r="A23" s="22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>
        <v>13.4</v>
      </c>
      <c r="L23" s="23">
        <v>15.5</v>
      </c>
      <c r="M23" s="23">
        <v>16.7</v>
      </c>
      <c r="N23" s="23">
        <v>13.6</v>
      </c>
      <c r="O23" s="23">
        <v>14.4</v>
      </c>
      <c r="P23" s="23">
        <v>13.1</v>
      </c>
      <c r="Q23" s="23">
        <v>14.4</v>
      </c>
      <c r="R23" s="23">
        <v>15.2</v>
      </c>
      <c r="S23" s="23">
        <v>18.399999999999999</v>
      </c>
      <c r="T23" s="23">
        <v>15.8</v>
      </c>
      <c r="U23" s="23">
        <v>17.399999999999999</v>
      </c>
      <c r="V23" s="23">
        <v>11.8</v>
      </c>
      <c r="W23" s="23">
        <v>11.8</v>
      </c>
      <c r="X23" s="23">
        <v>12.2</v>
      </c>
      <c r="Y23" s="23">
        <v>11</v>
      </c>
      <c r="Z23" s="23">
        <v>12</v>
      </c>
      <c r="AA23" s="23">
        <v>9.9</v>
      </c>
      <c r="AB23" s="23">
        <v>12.1</v>
      </c>
      <c r="AC23" s="23">
        <v>12.8</v>
      </c>
      <c r="AD23" s="23">
        <v>13.6</v>
      </c>
      <c r="AE23" s="23">
        <v>13.1</v>
      </c>
      <c r="AF23" s="23">
        <v>13.6</v>
      </c>
      <c r="AG23" s="23">
        <f t="shared" si="3"/>
        <v>13.71818181818182</v>
      </c>
      <c r="AI23" s="25"/>
    </row>
    <row r="24" spans="1:35" ht="15" customHeight="1" x14ac:dyDescent="0.2">
      <c r="A24" s="4" t="s">
        <v>22</v>
      </c>
      <c r="B24" s="5"/>
      <c r="C24" s="5">
        <v>8.5</v>
      </c>
      <c r="D24" s="5">
        <v>9.6</v>
      </c>
      <c r="E24" s="5">
        <v>10.3</v>
      </c>
      <c r="F24" s="5">
        <v>10.1</v>
      </c>
      <c r="G24" s="5">
        <v>7.5</v>
      </c>
      <c r="H24" s="5">
        <v>9.9</v>
      </c>
      <c r="I24" s="5">
        <v>11.3</v>
      </c>
      <c r="J24" s="5">
        <v>13.3</v>
      </c>
      <c r="K24" s="5">
        <v>15.4</v>
      </c>
      <c r="L24" s="5">
        <v>15.3</v>
      </c>
      <c r="M24" s="5">
        <v>14.3</v>
      </c>
      <c r="N24" s="5">
        <v>11.7</v>
      </c>
      <c r="O24" s="6">
        <v>10.7</v>
      </c>
      <c r="P24" s="6">
        <v>8.9</v>
      </c>
      <c r="Q24" s="6">
        <v>11</v>
      </c>
      <c r="R24" s="6">
        <v>12.8</v>
      </c>
      <c r="S24" s="6">
        <v>10.8</v>
      </c>
      <c r="T24" s="6">
        <v>16.3</v>
      </c>
      <c r="U24" s="6">
        <v>16.100000000000001</v>
      </c>
      <c r="V24" s="6">
        <v>14.5</v>
      </c>
      <c r="W24" s="6">
        <v>9.1</v>
      </c>
      <c r="X24" s="6">
        <v>7.4</v>
      </c>
      <c r="Y24" s="6">
        <v>9.9</v>
      </c>
      <c r="Z24" s="6">
        <v>10.9</v>
      </c>
      <c r="AA24" s="6">
        <v>11.6</v>
      </c>
      <c r="AB24" s="6">
        <v>11.4</v>
      </c>
      <c r="AC24" s="6">
        <v>12.6</v>
      </c>
      <c r="AD24" s="6">
        <v>11</v>
      </c>
      <c r="AE24" s="6">
        <v>7.7</v>
      </c>
      <c r="AF24" s="6">
        <v>8.1999999999999993</v>
      </c>
      <c r="AG24" s="6">
        <f t="shared" si="3"/>
        <v>11.27</v>
      </c>
      <c r="AI24" s="25"/>
    </row>
    <row r="25" spans="1:35" ht="15" customHeight="1" x14ac:dyDescent="0.2">
      <c r="A25" s="22" t="s">
        <v>23</v>
      </c>
      <c r="B25" s="23">
        <v>11.7</v>
      </c>
      <c r="C25" s="23">
        <v>10.7</v>
      </c>
      <c r="D25" s="23">
        <v>11</v>
      </c>
      <c r="E25" s="23">
        <v>12.1</v>
      </c>
      <c r="F25" s="23">
        <v>12.6</v>
      </c>
      <c r="G25" s="23">
        <v>13.5</v>
      </c>
      <c r="H25" s="23">
        <v>12.5</v>
      </c>
      <c r="I25" s="23">
        <v>8.1999999999999993</v>
      </c>
      <c r="J25" s="23">
        <v>6.4</v>
      </c>
      <c r="K25" s="23">
        <v>9.3000000000000007</v>
      </c>
      <c r="L25" s="23">
        <v>12.2</v>
      </c>
      <c r="M25" s="23">
        <v>8.9</v>
      </c>
      <c r="N25" s="23">
        <v>9.1999999999999993</v>
      </c>
      <c r="O25" s="23">
        <v>8.9</v>
      </c>
      <c r="P25" s="23">
        <v>8.8000000000000007</v>
      </c>
      <c r="Q25" s="23">
        <v>7.8</v>
      </c>
      <c r="R25" s="23">
        <v>10.5</v>
      </c>
      <c r="S25" s="23">
        <v>13.7</v>
      </c>
      <c r="T25" s="23">
        <v>12.4</v>
      </c>
      <c r="U25" s="23">
        <v>13.1</v>
      </c>
      <c r="V25" s="23">
        <v>7</v>
      </c>
      <c r="W25" s="23">
        <v>6.2</v>
      </c>
      <c r="X25" s="23">
        <v>14.6</v>
      </c>
      <c r="Y25" s="23">
        <v>30.5</v>
      </c>
      <c r="Z25" s="23">
        <v>11.4</v>
      </c>
      <c r="AA25" s="23">
        <v>11.1</v>
      </c>
      <c r="AB25" s="23">
        <v>11.4</v>
      </c>
      <c r="AC25" s="23">
        <v>11.3</v>
      </c>
      <c r="AD25" s="23">
        <v>12.6</v>
      </c>
      <c r="AE25" s="23">
        <v>11.6</v>
      </c>
      <c r="AF25" s="23">
        <v>13</v>
      </c>
      <c r="AG25" s="23">
        <f t="shared" si="3"/>
        <v>11.416666666666668</v>
      </c>
      <c r="AI25" s="25"/>
    </row>
    <row r="26" spans="1:35" ht="15" customHeight="1" x14ac:dyDescent="0.2">
      <c r="A26" s="4" t="s">
        <v>24</v>
      </c>
      <c r="B26" s="5">
        <v>13.4</v>
      </c>
      <c r="C26" s="5">
        <v>10.1</v>
      </c>
      <c r="D26" s="5">
        <v>11.5</v>
      </c>
      <c r="E26" s="5">
        <v>13</v>
      </c>
      <c r="F26" s="5">
        <v>14.7</v>
      </c>
      <c r="G26" s="5">
        <v>16.3</v>
      </c>
      <c r="H26" s="5">
        <v>15.4</v>
      </c>
      <c r="I26" s="5">
        <v>16.2</v>
      </c>
      <c r="J26" s="5">
        <v>18.100000000000001</v>
      </c>
      <c r="K26" s="5">
        <v>14.9</v>
      </c>
      <c r="L26" s="5">
        <v>15.3</v>
      </c>
      <c r="M26" s="5">
        <v>18.3</v>
      </c>
      <c r="N26" s="5">
        <v>16.399999999999999</v>
      </c>
      <c r="O26" s="6">
        <v>23.5</v>
      </c>
      <c r="P26" s="6">
        <v>17.7</v>
      </c>
      <c r="Q26" s="6">
        <v>22.2</v>
      </c>
      <c r="R26" s="6">
        <v>22.9</v>
      </c>
      <c r="S26" s="6">
        <v>22.4</v>
      </c>
      <c r="T26" s="6">
        <v>21.4</v>
      </c>
      <c r="U26" s="6">
        <v>20.399999999999999</v>
      </c>
      <c r="V26" s="6">
        <v>22.9</v>
      </c>
      <c r="W26" s="6">
        <v>19.71</v>
      </c>
      <c r="X26" s="6">
        <v>20.66</v>
      </c>
      <c r="Y26" s="6">
        <v>17.839940235827601</v>
      </c>
      <c r="Z26" s="6">
        <v>20.5</v>
      </c>
      <c r="AA26" s="6">
        <v>19.84</v>
      </c>
      <c r="AB26" s="6">
        <v>20.29</v>
      </c>
      <c r="AC26" s="6">
        <v>21.09</v>
      </c>
      <c r="AD26" s="6">
        <v>26.07</v>
      </c>
      <c r="AE26" s="6">
        <v>19.09</v>
      </c>
      <c r="AF26" s="6">
        <v>24.233069559837396</v>
      </c>
      <c r="AG26" s="6">
        <f t="shared" si="3"/>
        <v>18.764100326522165</v>
      </c>
      <c r="AI26" s="25"/>
    </row>
    <row r="27" spans="1:35" ht="15" customHeight="1" x14ac:dyDescent="0.2">
      <c r="A27" s="22" t="s">
        <v>25</v>
      </c>
      <c r="B27" s="23">
        <v>9.1</v>
      </c>
      <c r="C27" s="23">
        <v>7.4</v>
      </c>
      <c r="D27" s="23">
        <v>9</v>
      </c>
      <c r="E27" s="23">
        <v>8</v>
      </c>
      <c r="F27" s="23">
        <v>8.3000000000000007</v>
      </c>
      <c r="G27" s="23">
        <v>8.1999999999999993</v>
      </c>
      <c r="H27" s="23">
        <v>8.5</v>
      </c>
      <c r="I27" s="23">
        <v>9.1</v>
      </c>
      <c r="J27" s="23">
        <v>11.2</v>
      </c>
      <c r="K27" s="23">
        <v>10</v>
      </c>
      <c r="L27" s="23">
        <v>11.1</v>
      </c>
      <c r="M27" s="23">
        <v>7.8</v>
      </c>
      <c r="N27" s="23">
        <v>5.4</v>
      </c>
      <c r="O27" s="23">
        <v>12.7</v>
      </c>
      <c r="P27" s="23">
        <v>15.6</v>
      </c>
      <c r="Q27" s="23">
        <v>13.5</v>
      </c>
      <c r="R27" s="23">
        <v>14.15</v>
      </c>
      <c r="S27" s="23">
        <v>13.91</v>
      </c>
      <c r="T27" s="23">
        <v>10.82</v>
      </c>
      <c r="U27" s="23">
        <v>11.62</v>
      </c>
      <c r="V27" s="23">
        <v>8.8000000000000007</v>
      </c>
      <c r="W27" s="23">
        <v>11.17</v>
      </c>
      <c r="X27" s="23">
        <v>10.8</v>
      </c>
      <c r="Y27" s="23">
        <v>9.1</v>
      </c>
      <c r="Z27" s="23">
        <v>9.6</v>
      </c>
      <c r="AA27" s="23">
        <v>8.3000000000000007</v>
      </c>
      <c r="AB27" s="23">
        <v>8.1</v>
      </c>
      <c r="AC27" s="23">
        <v>8.3552423440082553</v>
      </c>
      <c r="AD27" s="23">
        <v>7.3</v>
      </c>
      <c r="AE27" s="23">
        <v>8.3000000000000007</v>
      </c>
      <c r="AF27" s="23">
        <v>10.49</v>
      </c>
      <c r="AG27" s="23">
        <f t="shared" si="3"/>
        <v>9.8871747448002782</v>
      </c>
      <c r="AI27" s="25"/>
    </row>
    <row r="28" spans="1:35" ht="15" customHeight="1" x14ac:dyDescent="0.2">
      <c r="A28" s="4" t="s">
        <v>26</v>
      </c>
      <c r="B28" s="5">
        <v>24</v>
      </c>
      <c r="C28" s="5">
        <v>22</v>
      </c>
      <c r="D28" s="5"/>
      <c r="E28" s="5">
        <v>18.5</v>
      </c>
      <c r="F28" s="5">
        <v>15.3</v>
      </c>
      <c r="G28" s="5">
        <v>12.2</v>
      </c>
      <c r="H28" s="5">
        <v>16</v>
      </c>
      <c r="I28" s="5">
        <v>17</v>
      </c>
      <c r="J28" s="5">
        <v>16.2</v>
      </c>
      <c r="K28" s="5">
        <v>16</v>
      </c>
      <c r="L28" s="5">
        <v>11.5</v>
      </c>
      <c r="M28" s="5">
        <v>11.7</v>
      </c>
      <c r="N28" s="5">
        <v>11.3</v>
      </c>
      <c r="O28" s="6">
        <v>17.5</v>
      </c>
      <c r="P28" s="6">
        <v>15.1</v>
      </c>
      <c r="Q28" s="6">
        <v>14.6</v>
      </c>
      <c r="R28" s="6">
        <v>17.5</v>
      </c>
      <c r="S28" s="6">
        <v>18.899999999999999</v>
      </c>
      <c r="T28" s="6">
        <v>16.3</v>
      </c>
      <c r="U28" s="6">
        <v>12.3</v>
      </c>
      <c r="V28" s="6">
        <v>16.39</v>
      </c>
      <c r="W28" s="6">
        <v>11.83</v>
      </c>
      <c r="X28" s="6">
        <v>13.89</v>
      </c>
      <c r="Y28" s="6">
        <v>10.833333333333334</v>
      </c>
      <c r="Z28" s="6">
        <v>10.6</v>
      </c>
      <c r="AA28" s="6">
        <v>14.430000000000001</v>
      </c>
      <c r="AB28" s="6">
        <v>14.2</v>
      </c>
      <c r="AC28" s="6">
        <v>17.3</v>
      </c>
      <c r="AD28" s="6">
        <v>20.100000000000001</v>
      </c>
      <c r="AE28" s="6">
        <v>16.899999999999999</v>
      </c>
      <c r="AF28" s="6">
        <v>19.3</v>
      </c>
      <c r="AG28" s="6">
        <f t="shared" si="3"/>
        <v>15.368045977011493</v>
      </c>
      <c r="AI28" s="25"/>
    </row>
    <row r="29" spans="1:35" ht="15" customHeight="1" x14ac:dyDescent="0.2">
      <c r="A29" s="22" t="s">
        <v>27</v>
      </c>
      <c r="B29" s="23">
        <v>20.2</v>
      </c>
      <c r="C29" s="23">
        <v>10.1</v>
      </c>
      <c r="D29" s="23">
        <v>11.3</v>
      </c>
      <c r="E29" s="23">
        <v>13.6</v>
      </c>
      <c r="F29" s="23">
        <v>14.2</v>
      </c>
      <c r="G29" s="23">
        <v>8.1</v>
      </c>
      <c r="H29" s="23">
        <v>8.1999999999999993</v>
      </c>
      <c r="I29" s="23">
        <v>16.7</v>
      </c>
      <c r="J29" s="23">
        <v>15.2</v>
      </c>
      <c r="K29" s="23">
        <v>19.8</v>
      </c>
      <c r="L29" s="23">
        <v>20.399999999999999</v>
      </c>
      <c r="M29" s="23">
        <v>15.5</v>
      </c>
      <c r="N29" s="23">
        <v>11.8</v>
      </c>
      <c r="O29" s="23">
        <v>10.199999999999999</v>
      </c>
      <c r="P29" s="23">
        <v>8.8000000000000007</v>
      </c>
      <c r="Q29" s="23">
        <v>10.1</v>
      </c>
      <c r="R29" s="23">
        <v>13.1</v>
      </c>
      <c r="S29" s="23">
        <v>10.7</v>
      </c>
      <c r="T29" s="23">
        <v>12.1</v>
      </c>
      <c r="U29" s="23">
        <v>8.5</v>
      </c>
      <c r="V29" s="23">
        <v>8.6</v>
      </c>
      <c r="W29" s="23">
        <v>8.3000000000000007</v>
      </c>
      <c r="X29" s="23">
        <v>9.1</v>
      </c>
      <c r="Y29" s="23">
        <v>7.7</v>
      </c>
      <c r="Z29" s="23">
        <v>8.8000000000000007</v>
      </c>
      <c r="AA29" s="23">
        <v>10.3</v>
      </c>
      <c r="AB29" s="23">
        <v>12.9</v>
      </c>
      <c r="AC29" s="23">
        <v>11.4</v>
      </c>
      <c r="AD29" s="23">
        <v>12.4</v>
      </c>
      <c r="AE29" s="23">
        <v>9.5</v>
      </c>
      <c r="AF29" s="23">
        <v>10.5</v>
      </c>
      <c r="AG29" s="23">
        <f t="shared" si="3"/>
        <v>11.596666666666664</v>
      </c>
      <c r="AI29" s="25"/>
    </row>
    <row r="30" spans="1:35" ht="1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1"/>
      <c r="M30" s="11"/>
      <c r="N30" s="11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I30" s="25"/>
    </row>
    <row r="31" spans="1:35" ht="15" customHeight="1" x14ac:dyDescent="0.2">
      <c r="A31" s="21" t="s">
        <v>30</v>
      </c>
      <c r="B31" s="13">
        <f>MAX(B$4:B$29)</f>
        <v>24</v>
      </c>
      <c r="C31" s="13">
        <f>MAX(C$4:C$29)</f>
        <v>22</v>
      </c>
      <c r="D31" s="13">
        <f>MAX(D$4:D$29)</f>
        <v>20.100000000000001</v>
      </c>
      <c r="E31" s="13">
        <f t="shared" ref="E31:K31" si="4">MAX(E$4:E$29)</f>
        <v>29.5</v>
      </c>
      <c r="F31" s="13">
        <f t="shared" si="4"/>
        <v>24.4</v>
      </c>
      <c r="G31" s="13">
        <f t="shared" si="4"/>
        <v>18.3</v>
      </c>
      <c r="H31" s="13">
        <f t="shared" si="4"/>
        <v>23</v>
      </c>
      <c r="I31" s="13">
        <f t="shared" si="4"/>
        <v>18.3</v>
      </c>
      <c r="J31" s="13">
        <f t="shared" si="4"/>
        <v>18.100000000000001</v>
      </c>
      <c r="K31" s="13">
        <f t="shared" si="4"/>
        <v>21.7</v>
      </c>
      <c r="L31" s="13">
        <f t="shared" ref="L31:AG31" si="5">MAX(L$4:L$29)</f>
        <v>20.5</v>
      </c>
      <c r="M31" s="13">
        <f t="shared" si="5"/>
        <v>20.8</v>
      </c>
      <c r="N31" s="13">
        <f t="shared" si="5"/>
        <v>19.7</v>
      </c>
      <c r="O31" s="13">
        <f t="shared" si="5"/>
        <v>23.5</v>
      </c>
      <c r="P31" s="13">
        <f t="shared" si="5"/>
        <v>18.100000000000001</v>
      </c>
      <c r="Q31" s="13">
        <f t="shared" si="5"/>
        <v>27.8</v>
      </c>
      <c r="R31" s="13">
        <f t="shared" si="5"/>
        <v>22.9</v>
      </c>
      <c r="S31" s="13">
        <f t="shared" si="5"/>
        <v>23</v>
      </c>
      <c r="T31" s="13">
        <f t="shared" si="5"/>
        <v>22.7</v>
      </c>
      <c r="U31" s="13">
        <f t="shared" si="5"/>
        <v>20.399999999999999</v>
      </c>
      <c r="V31" s="13">
        <f t="shared" si="5"/>
        <v>22.9</v>
      </c>
      <c r="W31" s="13">
        <f t="shared" si="5"/>
        <v>19.71</v>
      </c>
      <c r="X31" s="13">
        <f t="shared" si="5"/>
        <v>20.66</v>
      </c>
      <c r="Y31" s="13">
        <f t="shared" si="5"/>
        <v>30.5</v>
      </c>
      <c r="Z31" s="13">
        <f t="shared" si="5"/>
        <v>31.9</v>
      </c>
      <c r="AA31" s="13">
        <f t="shared" si="5"/>
        <v>19.84</v>
      </c>
      <c r="AB31" s="13">
        <f t="shared" si="5"/>
        <v>20.29</v>
      </c>
      <c r="AC31" s="13">
        <f t="shared" si="5"/>
        <v>21.09</v>
      </c>
      <c r="AD31" s="13">
        <f t="shared" si="5"/>
        <v>26.07</v>
      </c>
      <c r="AE31" s="13">
        <f t="shared" si="5"/>
        <v>23</v>
      </c>
      <c r="AF31" s="13">
        <f t="shared" si="5"/>
        <v>24.233069559837396</v>
      </c>
      <c r="AG31" s="13">
        <f t="shared" si="5"/>
        <v>18.764100326522165</v>
      </c>
      <c r="AI31" s="25"/>
    </row>
    <row r="32" spans="1:35" ht="15" customHeight="1" x14ac:dyDescent="0.2">
      <c r="A32" s="12" t="s">
        <v>80</v>
      </c>
      <c r="B32" s="10">
        <f>MEDIAN(B$4:B$29)</f>
        <v>11.8</v>
      </c>
      <c r="C32" s="10">
        <f>MEDIAN(C$4:C$29)</f>
        <v>9.9</v>
      </c>
      <c r="D32" s="10">
        <f>MEDIAN(D$4:D$29)</f>
        <v>10.5</v>
      </c>
      <c r="E32" s="10">
        <f t="shared" ref="E32:K32" si="6">MEDIAN(E$4:E$29)</f>
        <v>12.75</v>
      </c>
      <c r="F32" s="10">
        <f t="shared" si="6"/>
        <v>12.5</v>
      </c>
      <c r="G32" s="10">
        <f t="shared" si="6"/>
        <v>9.1999999999999993</v>
      </c>
      <c r="H32" s="10">
        <f t="shared" si="6"/>
        <v>10.8</v>
      </c>
      <c r="I32" s="10">
        <f t="shared" si="6"/>
        <v>11.3</v>
      </c>
      <c r="J32" s="10">
        <f t="shared" si="6"/>
        <v>11</v>
      </c>
      <c r="K32" s="10">
        <f t="shared" si="6"/>
        <v>12.399999999999999</v>
      </c>
      <c r="L32" s="10">
        <f t="shared" ref="L32:AG32" si="7">MEDIAN(L$4:L$29)</f>
        <v>11.7</v>
      </c>
      <c r="M32" s="10">
        <f t="shared" si="7"/>
        <v>12.1</v>
      </c>
      <c r="N32" s="10">
        <f t="shared" si="7"/>
        <v>11.7</v>
      </c>
      <c r="O32" s="10">
        <f t="shared" si="7"/>
        <v>11.9</v>
      </c>
      <c r="P32" s="10">
        <f t="shared" si="7"/>
        <v>10.768104495991285</v>
      </c>
      <c r="Q32" s="10">
        <f t="shared" si="7"/>
        <v>13.5</v>
      </c>
      <c r="R32" s="10">
        <f t="shared" si="7"/>
        <v>13.4</v>
      </c>
      <c r="S32" s="10">
        <f t="shared" si="7"/>
        <v>13.02</v>
      </c>
      <c r="T32" s="10">
        <f t="shared" si="7"/>
        <v>12.25</v>
      </c>
      <c r="U32" s="10">
        <f t="shared" si="7"/>
        <v>12.1</v>
      </c>
      <c r="V32" s="10">
        <f t="shared" si="7"/>
        <v>10.7</v>
      </c>
      <c r="W32" s="10">
        <f t="shared" si="7"/>
        <v>9.23</v>
      </c>
      <c r="X32" s="10">
        <f t="shared" si="7"/>
        <v>9.49</v>
      </c>
      <c r="Y32" s="10">
        <f t="shared" si="7"/>
        <v>10.370000000000001</v>
      </c>
      <c r="Z32" s="10">
        <f t="shared" si="7"/>
        <v>12.1</v>
      </c>
      <c r="AA32" s="10">
        <f t="shared" si="7"/>
        <v>10.7</v>
      </c>
      <c r="AB32" s="10">
        <f t="shared" si="7"/>
        <v>11.4</v>
      </c>
      <c r="AC32" s="10">
        <f t="shared" si="7"/>
        <v>11.4</v>
      </c>
      <c r="AD32" s="10">
        <f t="shared" si="7"/>
        <v>12.784298485876953</v>
      </c>
      <c r="AE32" s="10">
        <f t="shared" si="7"/>
        <v>10.66</v>
      </c>
      <c r="AF32" s="10">
        <f t="shared" si="7"/>
        <v>11.49</v>
      </c>
      <c r="AG32" s="10">
        <f t="shared" si="7"/>
        <v>11.143333333333334</v>
      </c>
      <c r="AI32" s="25"/>
    </row>
    <row r="33" spans="1:35" ht="15" customHeight="1" x14ac:dyDescent="0.2">
      <c r="A33" s="21" t="s">
        <v>31</v>
      </c>
      <c r="B33" s="13">
        <f>MIN(B$4:B$29)</f>
        <v>4.7</v>
      </c>
      <c r="C33" s="13">
        <f>MIN(C$4:C$29)</f>
        <v>-2.1</v>
      </c>
      <c r="D33" s="13">
        <f>MIN(D$4:D$29)</f>
        <v>4.5999999999999996</v>
      </c>
      <c r="E33" s="13">
        <f t="shared" ref="E33:K33" si="8">MIN(E$4:E$29)</f>
        <v>4.5999999999999996</v>
      </c>
      <c r="F33" s="13">
        <f t="shared" si="8"/>
        <v>1.3</v>
      </c>
      <c r="G33" s="13">
        <f t="shared" si="8"/>
        <v>1.6</v>
      </c>
      <c r="H33" s="13">
        <f t="shared" si="8"/>
        <v>4.3</v>
      </c>
      <c r="I33" s="13">
        <f t="shared" si="8"/>
        <v>3.9</v>
      </c>
      <c r="J33" s="13">
        <f t="shared" si="8"/>
        <v>4.3</v>
      </c>
      <c r="K33" s="13">
        <f t="shared" si="8"/>
        <v>4.3</v>
      </c>
      <c r="L33" s="13">
        <f t="shared" ref="L33:AG33" si="9">MIN(L$4:L$29)</f>
        <v>5</v>
      </c>
      <c r="M33" s="13">
        <f t="shared" si="9"/>
        <v>4</v>
      </c>
      <c r="N33" s="13">
        <f t="shared" si="9"/>
        <v>0.3</v>
      </c>
      <c r="O33" s="13">
        <f t="shared" si="9"/>
        <v>1.3</v>
      </c>
      <c r="P33" s="13">
        <f t="shared" si="9"/>
        <v>2.2999999999999998</v>
      </c>
      <c r="Q33" s="13">
        <f t="shared" si="9"/>
        <v>5.72</v>
      </c>
      <c r="R33" s="13">
        <f t="shared" si="9"/>
        <v>2.71</v>
      </c>
      <c r="S33" s="13">
        <f t="shared" si="9"/>
        <v>7.9</v>
      </c>
      <c r="T33" s="13">
        <f t="shared" si="9"/>
        <v>6.4</v>
      </c>
      <c r="U33" s="13">
        <f t="shared" si="9"/>
        <v>5.9</v>
      </c>
      <c r="V33" s="13">
        <f t="shared" si="9"/>
        <v>6.09</v>
      </c>
      <c r="W33" s="13">
        <f t="shared" si="9"/>
        <v>2.7</v>
      </c>
      <c r="X33" s="13">
        <f t="shared" si="9"/>
        <v>4.9000000000000004</v>
      </c>
      <c r="Y33" s="13">
        <f t="shared" si="9"/>
        <v>5.4</v>
      </c>
      <c r="Z33" s="13">
        <f t="shared" si="9"/>
        <v>6.6</v>
      </c>
      <c r="AA33" s="13">
        <f t="shared" si="9"/>
        <v>5.8</v>
      </c>
      <c r="AB33" s="13">
        <f t="shared" si="9"/>
        <v>6.6</v>
      </c>
      <c r="AC33" s="13">
        <f t="shared" si="9"/>
        <v>5.64</v>
      </c>
      <c r="AD33" s="13">
        <f t="shared" si="9"/>
        <v>7.3</v>
      </c>
      <c r="AE33" s="13">
        <f t="shared" si="9"/>
        <v>5.8</v>
      </c>
      <c r="AF33" s="13">
        <f t="shared" si="9"/>
        <v>3.2</v>
      </c>
      <c r="AG33" s="13">
        <f t="shared" si="9"/>
        <v>5.8833333333333346</v>
      </c>
      <c r="AI33" s="25"/>
    </row>
    <row r="34" spans="1:35" ht="15" customHeight="1" x14ac:dyDescent="0.2">
      <c r="A34" s="2" t="s">
        <v>81</v>
      </c>
      <c r="B34" s="11">
        <f>AVERAGE(B4:B29)</f>
        <v>12.053846153846154</v>
      </c>
      <c r="C34" s="11">
        <f>AVERAGE(C4:C29)</f>
        <v>9.2111111111111104</v>
      </c>
      <c r="D34" s="11">
        <f>AVERAGE(D4:D29)</f>
        <v>10.705555555555556</v>
      </c>
      <c r="E34" s="11">
        <f t="shared" ref="E34:K34" si="10">AVERAGE(E4:E29)</f>
        <v>12.689999999999998</v>
      </c>
      <c r="F34" s="11">
        <f t="shared" si="10"/>
        <v>11.764999999999999</v>
      </c>
      <c r="G34" s="11">
        <f t="shared" si="10"/>
        <v>10.15238095238095</v>
      </c>
      <c r="H34" s="11">
        <f t="shared" si="10"/>
        <v>11.004545454545456</v>
      </c>
      <c r="I34" s="11">
        <f t="shared" si="10"/>
        <v>11.291304347826086</v>
      </c>
      <c r="J34" s="11">
        <f t="shared" si="10"/>
        <v>10.99090909090909</v>
      </c>
      <c r="K34" s="11">
        <f t="shared" si="10"/>
        <v>12.575000000000001</v>
      </c>
      <c r="L34" s="11">
        <f t="shared" ref="L34:P34" si="11">AVERAGE(L4:L29)</f>
        <v>11.788</v>
      </c>
      <c r="M34" s="11">
        <f t="shared" si="11"/>
        <v>12.452</v>
      </c>
      <c r="N34" s="11">
        <f t="shared" si="11"/>
        <v>11.236000000000001</v>
      </c>
      <c r="O34" s="10">
        <f t="shared" si="11"/>
        <v>11.970871462920364</v>
      </c>
      <c r="P34" s="10">
        <f t="shared" si="11"/>
        <v>11.206324179839655</v>
      </c>
      <c r="Q34" s="10">
        <f t="shared" ref="Q34:V34" si="12">AVERAGE(Q4:Q29)</f>
        <v>13.72394225197575</v>
      </c>
      <c r="R34" s="10">
        <f t="shared" si="12"/>
        <v>13.615852812248614</v>
      </c>
      <c r="S34" s="10">
        <f t="shared" si="12"/>
        <v>13.560862758464177</v>
      </c>
      <c r="T34" s="10">
        <f t="shared" si="12"/>
        <v>13.048000000000002</v>
      </c>
      <c r="U34" s="10">
        <f t="shared" si="12"/>
        <v>12.400094692777049</v>
      </c>
      <c r="V34" s="10">
        <f t="shared" si="12"/>
        <v>11.208894692777053</v>
      </c>
      <c r="W34" s="10">
        <f t="shared" ref="W34" si="13">AVERAGE(W4:W29)</f>
        <v>9.5340000000000007</v>
      </c>
      <c r="X34" s="10">
        <f t="shared" ref="X34:Y34" si="14">AVERAGE(X4:X29)</f>
        <v>10.105866728048911</v>
      </c>
      <c r="Y34" s="10">
        <f t="shared" si="14"/>
        <v>11.76166436804465</v>
      </c>
      <c r="Z34" s="10">
        <f t="shared" ref="Z34:AA34" si="15">AVERAGE(Z4:Z29)</f>
        <v>12.906153846153845</v>
      </c>
      <c r="AA34" s="10">
        <f t="shared" si="15"/>
        <v>11.448461538461537</v>
      </c>
      <c r="AB34" s="10">
        <f t="shared" ref="AB34:AC34" si="16">AVERAGE(AB4:AB29)</f>
        <v>12.092866614825933</v>
      </c>
      <c r="AC34" s="10">
        <f t="shared" si="16"/>
        <v>12.522157242361272</v>
      </c>
      <c r="AD34" s="10">
        <f t="shared" ref="AD34:AE34" si="17">AVERAGE(AD4:AD29)</f>
        <v>13.645330652759769</v>
      </c>
      <c r="AE34" s="10">
        <f t="shared" si="17"/>
        <v>11.68815029320106</v>
      </c>
      <c r="AF34" s="10">
        <f t="shared" ref="AF34" si="18">AVERAGE(AF4:AF29)</f>
        <v>12.751101647956562</v>
      </c>
      <c r="AG34" s="10">
        <f t="shared" ref="AG34" si="19">AVERAGE(AG4:AG29)</f>
        <v>11.833402956887067</v>
      </c>
      <c r="AI34" s="25"/>
    </row>
    <row r="35" spans="1:35" ht="15" customHeight="1" x14ac:dyDescent="0.2">
      <c r="A35" s="1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I35" s="25"/>
    </row>
    <row r="36" spans="1:35" ht="15" customHeight="1" x14ac:dyDescent="0.2">
      <c r="A36" s="35"/>
      <c r="B36" s="43" t="str">
        <f>IF($A$36="","",VLOOKUP($A$36,$A$4:B29,(B2-1989)))</f>
        <v/>
      </c>
      <c r="C36" s="40" t="str">
        <f>IF($A$36="","",VLOOKUP($A$36,$A$4:C29,(B2-1988)))</f>
        <v/>
      </c>
      <c r="D36" s="40" t="str">
        <f>IF($A$36="","",VLOOKUP($A$36,$A$4:D29,(C2-1988)))</f>
        <v/>
      </c>
      <c r="E36" s="40" t="str">
        <f>IF($A$36="","",VLOOKUP($A$36,$A$4:E29,(D2-1988)))</f>
        <v/>
      </c>
      <c r="F36" s="40" t="str">
        <f>IF($A$36="","",VLOOKUP($A$36,$A$4:F29,(E2-1988)))</f>
        <v/>
      </c>
      <c r="G36" s="40" t="str">
        <f>IF($A$36="","",VLOOKUP($A$36,$A$4:G29,(F2-1988)))</f>
        <v/>
      </c>
      <c r="H36" s="40" t="str">
        <f>IF($A$36="","",VLOOKUP($A$36,$A$4:H29,(G2-1988)))</f>
        <v/>
      </c>
      <c r="I36" s="40" t="str">
        <f>IF($A$36="","",VLOOKUP($A$36,$A$4:I29,(H2-1988)))</f>
        <v/>
      </c>
      <c r="J36" s="40" t="str">
        <f>IF($A$36="","",VLOOKUP($A$36,$A$4:J29,(I2-1988)))</f>
        <v/>
      </c>
      <c r="K36" s="40" t="str">
        <f>IF($A$36="","",VLOOKUP($A$36,$A$4:K29,(J2-1988)))</f>
        <v/>
      </c>
      <c r="L36" s="40" t="str">
        <f>IF($A$36="","",VLOOKUP($A$36,$A$4:L29,(K2-1988)))</f>
        <v/>
      </c>
      <c r="M36" s="40" t="str">
        <f>IF($A$36="","",VLOOKUP($A$36,$A$4:M29,(L2-1988)))</f>
        <v/>
      </c>
      <c r="N36" s="40" t="str">
        <f>IF($A$36="","",VLOOKUP($A$36,$A$4:N29,(M2-1988)))</f>
        <v/>
      </c>
      <c r="O36" s="40" t="str">
        <f>IF($A$36="","",VLOOKUP($A$36,$A$4:O29,(N2-1988)))</f>
        <v/>
      </c>
      <c r="P36" s="40" t="str">
        <f>IF($A$36="","",VLOOKUP($A$36,$A$4:P29,(O2-1988)))</f>
        <v/>
      </c>
      <c r="Q36" s="40" t="str">
        <f>IF($A$36="","",VLOOKUP($A$36,$A$4:Q29,(P2-1988)))</f>
        <v/>
      </c>
      <c r="R36" s="40" t="str">
        <f>IF($A$36="","",VLOOKUP($A$36,$A$4:R29,(Q2-1988)))</f>
        <v/>
      </c>
      <c r="S36" s="40" t="str">
        <f>IF($A$36="","",VLOOKUP($A$36,$A$4:S29,(R2-1988)))</f>
        <v/>
      </c>
      <c r="T36" s="40" t="str">
        <f>IF($A$36="","",VLOOKUP($A$36,$A$4:T29,(S2-1988)))</f>
        <v/>
      </c>
      <c r="U36" s="40" t="str">
        <f>IF($A$36="","",VLOOKUP($A$36,$A$4:U29,(T2-1988)))</f>
        <v/>
      </c>
      <c r="V36" s="40" t="str">
        <f>IF($A$36="","",VLOOKUP($A$36,$A$4:V29,(U2-1988)))</f>
        <v/>
      </c>
      <c r="W36" s="40" t="str">
        <f>IF($A$36="","",VLOOKUP($A$36,$A$4:W29,(V2-1988)))</f>
        <v/>
      </c>
      <c r="X36" s="40" t="str">
        <f>IF($A$36="","",VLOOKUP($A$36,$A$4:X29,(W2-1988)))</f>
        <v/>
      </c>
      <c r="Y36" s="40" t="str">
        <f>IF($A$36="","",VLOOKUP($A$36,$A$4:Y29,(X2-1988)))</f>
        <v/>
      </c>
      <c r="Z36" s="40" t="str">
        <f>IF($A$36="","",VLOOKUP($A$36,$A$4:Z29,(Y2-1988)))</f>
        <v/>
      </c>
      <c r="AA36" s="40" t="str">
        <f>IF($A$36="","",VLOOKUP($A$36,$A$4:AA29,(Z2-1988)))</f>
        <v/>
      </c>
      <c r="AB36" s="40" t="str">
        <f>IF($A$36="","",VLOOKUP($A$36,$A$4:AB29,(AA2-1988)))</f>
        <v/>
      </c>
      <c r="AC36" s="40" t="str">
        <f>IF($A$36="","",VLOOKUP($A$36,$A$4:AC29,(AB2-1988)))</f>
        <v/>
      </c>
      <c r="AD36" s="40" t="str">
        <f>IF($A$36="","",VLOOKUP($A$36,$A$4:AD29,(AC2-1988)))</f>
        <v/>
      </c>
      <c r="AE36" s="40" t="str">
        <f>IF($A$36="","",VLOOKUP($A$36,$A$4:AE29,(AD2-1988)))</f>
        <v/>
      </c>
      <c r="AF36" s="40" t="str">
        <f>IF($A$36="","",VLOOKUP($A$36,$A$4:AF29,(AE2-1988)))</f>
        <v/>
      </c>
      <c r="AG36" s="40" t="str">
        <f>IF($A$36="","",VLOOKUP($A$36,$A$4:AG29,(V2-1988)))</f>
        <v/>
      </c>
      <c r="AI36" s="25"/>
    </row>
    <row r="37" spans="1:35" ht="15" customHeight="1" x14ac:dyDescent="0.2"/>
    <row r="38" spans="1:35" ht="15" customHeight="1" x14ac:dyDescent="0.2">
      <c r="A38" s="2" t="s">
        <v>29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5" ht="15" customHeight="1" x14ac:dyDescent="0.2"/>
    <row r="40" spans="1:35" ht="15" customHeight="1" x14ac:dyDescent="0.2">
      <c r="A40" s="15" t="s">
        <v>41</v>
      </c>
    </row>
    <row r="41" spans="1:35" ht="22.5" x14ac:dyDescent="0.2">
      <c r="A41" s="33" t="s">
        <v>42</v>
      </c>
      <c r="B41" s="45">
        <f>COUNTIF(B4:B29,"&gt;=20")</f>
        <v>2</v>
      </c>
      <c r="C41" s="45">
        <f t="shared" ref="C41:AG41" si="20">COUNTIF(C4:C29,"&gt;=20")</f>
        <v>1</v>
      </c>
      <c r="D41" s="45">
        <f t="shared" si="20"/>
        <v>1</v>
      </c>
      <c r="E41" s="45">
        <f t="shared" si="20"/>
        <v>1</v>
      </c>
      <c r="F41" s="45">
        <f t="shared" si="20"/>
        <v>1</v>
      </c>
      <c r="G41" s="45">
        <f t="shared" si="20"/>
        <v>0</v>
      </c>
      <c r="H41" s="45">
        <f t="shared" si="20"/>
        <v>1</v>
      </c>
      <c r="I41" s="45">
        <f t="shared" si="20"/>
        <v>0</v>
      </c>
      <c r="J41" s="45">
        <f t="shared" si="20"/>
        <v>0</v>
      </c>
      <c r="K41" s="45">
        <f t="shared" si="20"/>
        <v>1</v>
      </c>
      <c r="L41" s="45">
        <f t="shared" si="20"/>
        <v>2</v>
      </c>
      <c r="M41" s="45">
        <f t="shared" si="20"/>
        <v>2</v>
      </c>
      <c r="N41" s="45">
        <f t="shared" si="20"/>
        <v>0</v>
      </c>
      <c r="O41" s="45">
        <f t="shared" si="20"/>
        <v>1</v>
      </c>
      <c r="P41" s="45">
        <f t="shared" si="20"/>
        <v>0</v>
      </c>
      <c r="Q41" s="45">
        <f t="shared" si="20"/>
        <v>2</v>
      </c>
      <c r="R41" s="45">
        <f t="shared" si="20"/>
        <v>3</v>
      </c>
      <c r="S41" s="45">
        <f t="shared" si="20"/>
        <v>2</v>
      </c>
      <c r="T41" s="45">
        <f t="shared" si="20"/>
        <v>2</v>
      </c>
      <c r="U41" s="45">
        <f t="shared" si="20"/>
        <v>1</v>
      </c>
      <c r="V41" s="45">
        <f t="shared" si="20"/>
        <v>1</v>
      </c>
      <c r="W41" s="45">
        <f t="shared" si="20"/>
        <v>0</v>
      </c>
      <c r="X41" s="45">
        <f t="shared" si="20"/>
        <v>1</v>
      </c>
      <c r="Y41" s="45">
        <f t="shared" si="20"/>
        <v>1</v>
      </c>
      <c r="Z41" s="45">
        <f t="shared" si="20"/>
        <v>2</v>
      </c>
      <c r="AA41" s="45">
        <f t="shared" ref="AA41:AB41" si="21">COUNTIF(AA4:AA29,"&gt;=20")</f>
        <v>0</v>
      </c>
      <c r="AB41" s="45">
        <f t="shared" si="21"/>
        <v>1</v>
      </c>
      <c r="AC41" s="45">
        <f t="shared" ref="AC41:AD41" si="22">COUNTIF(AC4:AC29,"&gt;=20")</f>
        <v>2</v>
      </c>
      <c r="AD41" s="45">
        <f t="shared" si="22"/>
        <v>3</v>
      </c>
      <c r="AE41" s="45">
        <f t="shared" ref="AE41:AF41" si="23">COUNTIF(AE4:AE29,"&gt;=20")</f>
        <v>1</v>
      </c>
      <c r="AF41" s="45">
        <f t="shared" si="23"/>
        <v>2</v>
      </c>
      <c r="AG41" s="45">
        <f t="shared" si="20"/>
        <v>0</v>
      </c>
    </row>
    <row r="42" spans="1:35" ht="22.5" x14ac:dyDescent="0.2">
      <c r="A42" s="33" t="s">
        <v>43</v>
      </c>
      <c r="B42" s="45">
        <f>COUNTIFS(B4:B29,"&lt;20",B4:B29,"&gt;=10")</f>
        <v>6</v>
      </c>
      <c r="C42" s="45">
        <f t="shared" ref="C42:AG42" si="24">COUNTIFS(C4:C29,"&lt;20",C4:C29,"&gt;=10")</f>
        <v>8</v>
      </c>
      <c r="D42" s="45">
        <f t="shared" si="24"/>
        <v>9</v>
      </c>
      <c r="E42" s="45">
        <f t="shared" si="24"/>
        <v>14</v>
      </c>
      <c r="F42" s="45">
        <f t="shared" si="24"/>
        <v>13</v>
      </c>
      <c r="G42" s="45">
        <f t="shared" si="24"/>
        <v>10</v>
      </c>
      <c r="H42" s="45">
        <f t="shared" si="24"/>
        <v>11</v>
      </c>
      <c r="I42" s="45">
        <f t="shared" si="24"/>
        <v>12</v>
      </c>
      <c r="J42" s="45">
        <f t="shared" si="24"/>
        <v>13</v>
      </c>
      <c r="K42" s="45">
        <f t="shared" si="24"/>
        <v>16</v>
      </c>
      <c r="L42" s="45">
        <f t="shared" si="24"/>
        <v>14</v>
      </c>
      <c r="M42" s="45">
        <f t="shared" si="24"/>
        <v>15</v>
      </c>
      <c r="N42" s="45">
        <f t="shared" si="24"/>
        <v>15</v>
      </c>
      <c r="O42" s="45">
        <f t="shared" si="24"/>
        <v>16</v>
      </c>
      <c r="P42" s="45">
        <f t="shared" si="24"/>
        <v>14</v>
      </c>
      <c r="Q42" s="45">
        <f t="shared" si="24"/>
        <v>20</v>
      </c>
      <c r="R42" s="45">
        <f t="shared" si="24"/>
        <v>18</v>
      </c>
      <c r="S42" s="45">
        <f t="shared" si="24"/>
        <v>17</v>
      </c>
      <c r="T42" s="45">
        <f t="shared" si="24"/>
        <v>19</v>
      </c>
      <c r="U42" s="45">
        <f t="shared" si="24"/>
        <v>15</v>
      </c>
      <c r="V42" s="45">
        <f t="shared" si="24"/>
        <v>13</v>
      </c>
      <c r="W42" s="45">
        <f t="shared" si="24"/>
        <v>9</v>
      </c>
      <c r="X42" s="45">
        <f t="shared" si="24"/>
        <v>10</v>
      </c>
      <c r="Y42" s="45">
        <f t="shared" si="24"/>
        <v>14</v>
      </c>
      <c r="Z42" s="45">
        <f t="shared" si="24"/>
        <v>20</v>
      </c>
      <c r="AA42" s="45">
        <f t="shared" ref="AA42:AB42" si="25">COUNTIFS(AA4:AA29,"&lt;20",AA4:AA29,"&gt;=10")</f>
        <v>15</v>
      </c>
      <c r="AB42" s="45">
        <f t="shared" si="25"/>
        <v>16</v>
      </c>
      <c r="AC42" s="45">
        <f t="shared" ref="AC42:AD42" si="26">COUNTIFS(AC4:AC29,"&lt;20",AC4:AC29,"&gt;=10")</f>
        <v>16</v>
      </c>
      <c r="AD42" s="45">
        <f t="shared" si="26"/>
        <v>19</v>
      </c>
      <c r="AE42" s="45">
        <f t="shared" ref="AE42:AF42" si="27">COUNTIFS(AE4:AE29,"&lt;20",AE4:AE29,"&gt;=10")</f>
        <v>14</v>
      </c>
      <c r="AF42" s="45">
        <f t="shared" si="27"/>
        <v>16</v>
      </c>
      <c r="AG42" s="45">
        <f t="shared" si="24"/>
        <v>19</v>
      </c>
    </row>
    <row r="43" spans="1:35" ht="22.5" x14ac:dyDescent="0.2">
      <c r="A43" s="33" t="s">
        <v>44</v>
      </c>
      <c r="B43" s="45">
        <f>COUNTIFS(B4:B29,"&lt;10")</f>
        <v>5</v>
      </c>
      <c r="C43" s="45">
        <f t="shared" ref="C43:AG43" si="28">COUNTIFS(C4:C29,"&lt;10")</f>
        <v>9</v>
      </c>
      <c r="D43" s="45">
        <f t="shared" si="28"/>
        <v>8</v>
      </c>
      <c r="E43" s="45">
        <f t="shared" si="28"/>
        <v>5</v>
      </c>
      <c r="F43" s="45">
        <f t="shared" si="28"/>
        <v>6</v>
      </c>
      <c r="G43" s="45">
        <f t="shared" si="28"/>
        <v>11</v>
      </c>
      <c r="H43" s="45">
        <f t="shared" si="28"/>
        <v>10</v>
      </c>
      <c r="I43" s="45">
        <f t="shared" si="28"/>
        <v>11</v>
      </c>
      <c r="J43" s="45">
        <f t="shared" si="28"/>
        <v>9</v>
      </c>
      <c r="K43" s="45">
        <f t="shared" si="28"/>
        <v>7</v>
      </c>
      <c r="L43" s="45">
        <f t="shared" si="28"/>
        <v>9</v>
      </c>
      <c r="M43" s="45">
        <f t="shared" si="28"/>
        <v>8</v>
      </c>
      <c r="N43" s="45">
        <f t="shared" si="28"/>
        <v>10</v>
      </c>
      <c r="O43" s="45">
        <f t="shared" si="28"/>
        <v>8</v>
      </c>
      <c r="P43" s="45">
        <f t="shared" si="28"/>
        <v>11</v>
      </c>
      <c r="Q43" s="45">
        <f t="shared" si="28"/>
        <v>3</v>
      </c>
      <c r="R43" s="45">
        <f t="shared" si="28"/>
        <v>4</v>
      </c>
      <c r="S43" s="45">
        <f t="shared" si="28"/>
        <v>6</v>
      </c>
      <c r="T43" s="45">
        <f t="shared" si="28"/>
        <v>4</v>
      </c>
      <c r="U43" s="45">
        <f t="shared" si="28"/>
        <v>9</v>
      </c>
      <c r="V43" s="45">
        <f t="shared" si="28"/>
        <v>11</v>
      </c>
      <c r="W43" s="45">
        <f t="shared" si="28"/>
        <v>16</v>
      </c>
      <c r="X43" s="45">
        <f t="shared" si="28"/>
        <v>14</v>
      </c>
      <c r="Y43" s="45">
        <f t="shared" si="28"/>
        <v>11</v>
      </c>
      <c r="Z43" s="45">
        <f t="shared" si="28"/>
        <v>4</v>
      </c>
      <c r="AA43" s="45">
        <f t="shared" ref="AA43:AB43" si="29">COUNTIFS(AA4:AA29,"&lt;10")</f>
        <v>11</v>
      </c>
      <c r="AB43" s="45">
        <f t="shared" si="29"/>
        <v>9</v>
      </c>
      <c r="AC43" s="45">
        <f t="shared" ref="AC43:AD43" si="30">COUNTIFS(AC4:AC29,"&lt;10")</f>
        <v>7</v>
      </c>
      <c r="AD43" s="45">
        <f t="shared" si="30"/>
        <v>4</v>
      </c>
      <c r="AE43" s="45">
        <f t="shared" ref="AE43:AF43" si="31">COUNTIFS(AE4:AE29,"&lt;10")</f>
        <v>11</v>
      </c>
      <c r="AF43" s="45">
        <f t="shared" si="31"/>
        <v>8</v>
      </c>
      <c r="AG43" s="45">
        <f t="shared" si="28"/>
        <v>7</v>
      </c>
    </row>
    <row r="44" spans="1:35" x14ac:dyDescent="0.2">
      <c r="A44" s="2" t="s">
        <v>39</v>
      </c>
      <c r="B44" s="32">
        <f>COUNTIF(B4:B29,"&lt;=0")+COUNTIF(B4:B29,"&gt;0")</f>
        <v>13</v>
      </c>
      <c r="C44" s="32">
        <f t="shared" ref="C44:P44" si="32">COUNTIF(C4:C29,"&lt;=0")+COUNTIF(C4:C29,"&gt;0")</f>
        <v>18</v>
      </c>
      <c r="D44" s="32">
        <f t="shared" si="32"/>
        <v>18</v>
      </c>
      <c r="E44" s="32">
        <f t="shared" si="32"/>
        <v>20</v>
      </c>
      <c r="F44" s="32">
        <f t="shared" si="32"/>
        <v>20</v>
      </c>
      <c r="G44" s="32">
        <f t="shared" si="32"/>
        <v>21</v>
      </c>
      <c r="H44" s="32">
        <f t="shared" si="32"/>
        <v>22</v>
      </c>
      <c r="I44" s="32">
        <f t="shared" si="32"/>
        <v>23</v>
      </c>
      <c r="J44" s="32">
        <f t="shared" si="32"/>
        <v>22</v>
      </c>
      <c r="K44" s="32">
        <f t="shared" si="32"/>
        <v>24</v>
      </c>
      <c r="L44" s="32">
        <f t="shared" si="32"/>
        <v>25</v>
      </c>
      <c r="M44" s="32">
        <f t="shared" si="32"/>
        <v>25</v>
      </c>
      <c r="N44" s="32">
        <f t="shared" si="32"/>
        <v>25</v>
      </c>
      <c r="O44" s="32">
        <f t="shared" si="32"/>
        <v>25</v>
      </c>
      <c r="P44" s="32">
        <f t="shared" si="32"/>
        <v>25</v>
      </c>
      <c r="Q44" s="32">
        <f t="shared" ref="Q44:V44" si="33">COUNTIF(Q4:Q29,"&lt;=0")+COUNTIF(Q4:Q29,"&gt;0")</f>
        <v>25</v>
      </c>
      <c r="R44" s="32">
        <f t="shared" si="33"/>
        <v>25</v>
      </c>
      <c r="S44" s="32">
        <f t="shared" si="33"/>
        <v>25</v>
      </c>
      <c r="T44" s="32">
        <f t="shared" si="33"/>
        <v>25</v>
      </c>
      <c r="U44" s="32">
        <f t="shared" si="33"/>
        <v>25</v>
      </c>
      <c r="V44" s="32">
        <f t="shared" si="33"/>
        <v>25</v>
      </c>
      <c r="W44" s="32">
        <f t="shared" ref="W44" si="34">COUNTIF(W4:W29,"&lt;=0")+COUNTIF(W4:W29,"&gt;0")</f>
        <v>25</v>
      </c>
      <c r="X44" s="32">
        <f t="shared" ref="X44:Y44" si="35">COUNTIF(X4:X29,"&lt;=0")+COUNTIF(X4:X29,"&gt;0")</f>
        <v>25</v>
      </c>
      <c r="Y44" s="32">
        <f t="shared" si="35"/>
        <v>26</v>
      </c>
      <c r="Z44" s="32">
        <f t="shared" ref="Z44:AA44" si="36">COUNTIF(Z4:Z29,"&lt;=0")+COUNTIF(Z4:Z29,"&gt;0")</f>
        <v>26</v>
      </c>
      <c r="AA44" s="32">
        <f t="shared" si="36"/>
        <v>26</v>
      </c>
      <c r="AB44" s="32">
        <f t="shared" ref="AB44:AC44" si="37">COUNTIF(AB4:AB29,"&lt;=0")+COUNTIF(AB4:AB29,"&gt;0")</f>
        <v>26</v>
      </c>
      <c r="AC44" s="32">
        <f t="shared" si="37"/>
        <v>25</v>
      </c>
      <c r="AD44" s="32">
        <f t="shared" ref="AD44:AE44" si="38">COUNTIF(AD4:AD29,"&lt;=0")+COUNTIF(AD4:AD29,"&gt;0")</f>
        <v>26</v>
      </c>
      <c r="AE44" s="32">
        <f t="shared" si="38"/>
        <v>26</v>
      </c>
      <c r="AF44" s="32">
        <f t="shared" ref="AF44" si="39">COUNTIF(AF4:AF29,"&lt;=0")+COUNTIF(AF4:AF29,"&gt;0")</f>
        <v>26</v>
      </c>
      <c r="AG44" s="32">
        <f t="shared" ref="AG44" si="40">COUNTIF(AG4:AG29,"&lt;=0")+COUNTIF(AG4:AG29,"&gt;0")</f>
        <v>26</v>
      </c>
    </row>
    <row r="45" spans="1:35" ht="15" customHeight="1" x14ac:dyDescent="0.2"/>
    <row r="74" spans="10:10" ht="20.25" x14ac:dyDescent="0.3">
      <c r="J74" s="49" t="s">
        <v>87</v>
      </c>
    </row>
    <row r="104" spans="10:17" ht="12.75" x14ac:dyDescent="0.2">
      <c r="J104"/>
      <c r="M104" s="27">
        <v>2013</v>
      </c>
      <c r="N104" s="27">
        <f>M104+2</f>
        <v>2015</v>
      </c>
      <c r="O104" s="27">
        <f t="shared" ref="O104:Q104" si="41">N104+2</f>
        <v>2017</v>
      </c>
      <c r="P104" s="27">
        <f t="shared" si="41"/>
        <v>2019</v>
      </c>
      <c r="Q104" s="27">
        <f t="shared" si="41"/>
        <v>2021</v>
      </c>
    </row>
    <row r="105" spans="10:17" ht="12.75" x14ac:dyDescent="0.2">
      <c r="J105"/>
      <c r="M105"/>
      <c r="N105"/>
      <c r="O105"/>
      <c r="P105"/>
      <c r="Q105" s="52"/>
    </row>
    <row r="106" spans="10:17" ht="12.75" x14ac:dyDescent="0.2">
      <c r="J106" t="s">
        <v>95</v>
      </c>
      <c r="M106" s="48">
        <f>+X41</f>
        <v>1</v>
      </c>
      <c r="N106" s="48">
        <f>+Z41</f>
        <v>2</v>
      </c>
      <c r="O106" s="48">
        <f>+AB41</f>
        <v>1</v>
      </c>
      <c r="P106" s="48">
        <f>+AD41</f>
        <v>3</v>
      </c>
      <c r="Q106" s="48">
        <f>+AF41</f>
        <v>2</v>
      </c>
    </row>
    <row r="107" spans="10:17" ht="12.75" x14ac:dyDescent="0.2">
      <c r="J107" t="s">
        <v>96</v>
      </c>
      <c r="M107" s="48">
        <f t="shared" ref="M107:M108" si="42">+X42</f>
        <v>10</v>
      </c>
      <c r="N107" s="48">
        <f t="shared" ref="N107:N108" si="43">+Z42</f>
        <v>20</v>
      </c>
      <c r="O107" s="48">
        <f t="shared" ref="O107:O108" si="44">+AB42</f>
        <v>16</v>
      </c>
      <c r="P107" s="48">
        <f t="shared" ref="P107:P108" si="45">+AD42</f>
        <v>19</v>
      </c>
      <c r="Q107" s="48">
        <f t="shared" ref="Q107:Q108" si="46">+AF42</f>
        <v>16</v>
      </c>
    </row>
    <row r="108" spans="10:17" ht="12.75" x14ac:dyDescent="0.2">
      <c r="J108" t="s">
        <v>97</v>
      </c>
      <c r="M108" s="48">
        <f t="shared" si="42"/>
        <v>14</v>
      </c>
      <c r="N108" s="48">
        <f t="shared" si="43"/>
        <v>4</v>
      </c>
      <c r="O108" s="48">
        <f t="shared" si="44"/>
        <v>9</v>
      </c>
      <c r="P108" s="48">
        <f t="shared" si="45"/>
        <v>4</v>
      </c>
      <c r="Q108" s="48">
        <f t="shared" si="46"/>
        <v>8</v>
      </c>
    </row>
    <row r="109" spans="10:17" ht="12.75" x14ac:dyDescent="0.2">
      <c r="J109"/>
      <c r="M109"/>
      <c r="N109"/>
      <c r="O109"/>
      <c r="P109"/>
      <c r="Q109" s="52"/>
    </row>
    <row r="110" spans="10:17" ht="12.75" x14ac:dyDescent="0.2">
      <c r="J110" t="s">
        <v>91</v>
      </c>
      <c r="M110">
        <f>SUM(M106:M109)</f>
        <v>25</v>
      </c>
      <c r="N110">
        <f>SUM(N106:N109)</f>
        <v>26</v>
      </c>
      <c r="O110">
        <f>SUM(O106:O109)</f>
        <v>26</v>
      </c>
      <c r="P110">
        <f>SUM(P106:P109)</f>
        <v>26</v>
      </c>
      <c r="Q110" s="52">
        <f>SUM(Q106:Q109)</f>
        <v>26</v>
      </c>
    </row>
    <row r="111" spans="10:17" ht="12.75" x14ac:dyDescent="0.2">
      <c r="J111"/>
      <c r="K111"/>
      <c r="L111"/>
      <c r="M111"/>
      <c r="N111"/>
      <c r="O111"/>
    </row>
    <row r="112" spans="10:17" ht="12.75" x14ac:dyDescent="0.2">
      <c r="J112" t="s">
        <v>98</v>
      </c>
      <c r="K112"/>
      <c r="L112"/>
      <c r="M112"/>
      <c r="N112"/>
      <c r="O112"/>
    </row>
    <row r="113" spans="10:15" ht="12.75" x14ac:dyDescent="0.2">
      <c r="J113" t="s">
        <v>99</v>
      </c>
      <c r="K113"/>
      <c r="L113"/>
      <c r="M113"/>
      <c r="N113"/>
      <c r="O113"/>
    </row>
    <row r="114" spans="10:15" ht="12.75" x14ac:dyDescent="0.2">
      <c r="J114" t="s">
        <v>100</v>
      </c>
      <c r="K114"/>
      <c r="L114"/>
      <c r="M114"/>
      <c r="N114"/>
      <c r="O114"/>
    </row>
  </sheetData>
  <autoFilter ref="A3:AG29"/>
  <phoneticPr fontId="4" type="noConversion"/>
  <conditionalFormatting sqref="B44:W44 AG44">
    <cfRule type="cellIs" dxfId="40" priority="7" stopIfTrue="1" operator="notEqual">
      <formula>SUM(B41:B43)</formula>
    </cfRule>
  </conditionalFormatting>
  <conditionalFormatting sqref="C36:W36 AG36">
    <cfRule type="expression" dxfId="39" priority="5" stopIfTrue="1">
      <formula>OR(C36&lt;&gt;0,C36=0)</formula>
    </cfRule>
  </conditionalFormatting>
  <conditionalFormatting sqref="X36:AC36">
    <cfRule type="expression" dxfId="38" priority="3" stopIfTrue="1">
      <formula>OR(X36&lt;&gt;0,X36=0)</formula>
    </cfRule>
  </conditionalFormatting>
  <conditionalFormatting sqref="X44:AC44">
    <cfRule type="cellIs" dxfId="37" priority="4" stopIfTrue="1" operator="notEqual">
      <formula>SUM(X41:X43)</formula>
    </cfRule>
  </conditionalFormatting>
  <conditionalFormatting sqref="AD36:AF36">
    <cfRule type="expression" dxfId="36" priority="1" stopIfTrue="1">
      <formula>OR(AD36&lt;&gt;0,AD36=0)</formula>
    </cfRule>
  </conditionalFormatting>
  <conditionalFormatting sqref="AD44:AF44">
    <cfRule type="cellIs" dxfId="35" priority="2" stopIfTrue="1" operator="notEqual">
      <formula>SUM(AD41:AD43)</formula>
    </cfRule>
  </conditionalFormatting>
  <dataValidations count="1">
    <dataValidation type="list" allowBlank="1" showInputMessage="1" showErrorMessage="1" sqref="A36">
      <formula1>$A$3:$A$29</formula1>
    </dataValidation>
  </dataValidations>
  <pageMargins left="0.78740157480314965" right="0.78740157480314965" top="0.59055118110236227" bottom="0.59055118110236227" header="0.51181102362204722" footer="0.51181102362204722"/>
  <pageSetup paperSize="9" scale="87" fitToHeight="2" orientation="landscape" r:id="rId1"/>
  <headerFooter alignWithMargins="0">
    <oddFooter>&amp;CSelbstfinanzierungsanteil</oddFooter>
  </headerFooter>
  <rowBreaks count="1" manualBreakCount="1">
    <brk id="38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2" r:id="rId5" name="Group Box 46">
              <controlPr defaultSize="0" autoFill="0" autoPict="0">
                <anchor moveWithCells="1">
                  <from>
                    <xdr:col>0</xdr:col>
                    <xdr:colOff>19050</xdr:colOff>
                    <xdr:row>34</xdr:row>
                    <xdr:rowOff>76200</xdr:rowOff>
                  </from>
                  <to>
                    <xdr:col>1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19"/>
  <sheetViews>
    <sheetView zoomScaleNormal="100" workbookViewId="0">
      <pane ySplit="2" topLeftCell="A3" activePane="bottomLeft" state="frozen"/>
      <selection activeCell="AG32" sqref="AG32"/>
      <selection pane="bottomLeft" activeCell="AI20" sqref="AI20"/>
    </sheetView>
  </sheetViews>
  <sheetFormatPr baseColWidth="10" defaultColWidth="11.42578125" defaultRowHeight="11.25" x14ac:dyDescent="0.2"/>
  <cols>
    <col min="1" max="1" width="15.7109375" style="2" customWidth="1"/>
    <col min="2" max="33" width="6.7109375" style="2" customWidth="1"/>
    <col min="34" max="16384" width="11.42578125" style="2"/>
  </cols>
  <sheetData>
    <row r="1" spans="1:35" ht="15" customHeight="1" x14ac:dyDescent="0.2">
      <c r="A1" s="1" t="s">
        <v>32</v>
      </c>
      <c r="B1" s="28" t="s">
        <v>45</v>
      </c>
      <c r="C1" s="28" t="s">
        <v>45</v>
      </c>
      <c r="D1" s="28" t="s">
        <v>45</v>
      </c>
      <c r="E1" s="28" t="s">
        <v>45</v>
      </c>
      <c r="F1" s="28" t="s">
        <v>45</v>
      </c>
      <c r="G1" s="28" t="s">
        <v>45</v>
      </c>
      <c r="H1" s="28" t="s">
        <v>45</v>
      </c>
      <c r="I1" s="28" t="s">
        <v>45</v>
      </c>
      <c r="J1" s="28" t="s">
        <v>45</v>
      </c>
      <c r="K1" s="28" t="s">
        <v>45</v>
      </c>
      <c r="L1" s="28" t="s">
        <v>45</v>
      </c>
      <c r="M1" s="28" t="s">
        <v>45</v>
      </c>
      <c r="N1" s="28" t="s">
        <v>45</v>
      </c>
      <c r="O1" s="28" t="s">
        <v>45</v>
      </c>
      <c r="P1" s="28" t="s">
        <v>45</v>
      </c>
      <c r="Q1" s="28" t="s">
        <v>45</v>
      </c>
      <c r="R1" s="28" t="s">
        <v>45</v>
      </c>
      <c r="S1" s="28" t="s">
        <v>45</v>
      </c>
      <c r="T1" s="28" t="s">
        <v>45</v>
      </c>
      <c r="U1" s="28" t="s">
        <v>45</v>
      </c>
      <c r="V1" s="28" t="s">
        <v>45</v>
      </c>
      <c r="W1" s="28" t="s">
        <v>45</v>
      </c>
      <c r="X1" s="28" t="s">
        <v>45</v>
      </c>
      <c r="Y1" s="28" t="s">
        <v>45</v>
      </c>
      <c r="Z1" s="28" t="s">
        <v>45</v>
      </c>
      <c r="AA1" s="28" t="s">
        <v>45</v>
      </c>
      <c r="AB1" s="28" t="s">
        <v>45</v>
      </c>
      <c r="AC1" s="28" t="s">
        <v>45</v>
      </c>
      <c r="AD1" s="28" t="s">
        <v>45</v>
      </c>
      <c r="AE1" s="28" t="s">
        <v>45</v>
      </c>
      <c r="AF1" s="28" t="s">
        <v>45</v>
      </c>
      <c r="AG1" s="28" t="s">
        <v>45</v>
      </c>
    </row>
    <row r="2" spans="1:35" ht="15" customHeight="1" x14ac:dyDescent="0.2">
      <c r="A2" s="24" t="s">
        <v>34</v>
      </c>
      <c r="B2" s="3">
        <v>1991</v>
      </c>
      <c r="C2" s="29">
        <f>B2+1</f>
        <v>1992</v>
      </c>
      <c r="D2" s="29">
        <f>C2+1</f>
        <v>1993</v>
      </c>
      <c r="E2" s="29">
        <f>D2+1</f>
        <v>1994</v>
      </c>
      <c r="F2" s="29">
        <f t="shared" ref="F2:K2" si="0">E2+1</f>
        <v>1995</v>
      </c>
      <c r="G2" s="29">
        <f t="shared" si="0"/>
        <v>1996</v>
      </c>
      <c r="H2" s="29">
        <f t="shared" si="0"/>
        <v>1997</v>
      </c>
      <c r="I2" s="29">
        <f t="shared" si="0"/>
        <v>1998</v>
      </c>
      <c r="J2" s="29">
        <f t="shared" si="0"/>
        <v>1999</v>
      </c>
      <c r="K2" s="29">
        <f t="shared" si="0"/>
        <v>2000</v>
      </c>
      <c r="L2" s="24">
        <v>2001</v>
      </c>
      <c r="M2" s="24">
        <f>L2+1</f>
        <v>2002</v>
      </c>
      <c r="N2" s="24">
        <f t="shared" ref="N2:S2" si="1">M2+1</f>
        <v>2003</v>
      </c>
      <c r="O2" s="24">
        <f t="shared" si="1"/>
        <v>2004</v>
      </c>
      <c r="P2" s="24">
        <f t="shared" si="1"/>
        <v>2005</v>
      </c>
      <c r="Q2" s="24">
        <f t="shared" si="1"/>
        <v>2006</v>
      </c>
      <c r="R2" s="24">
        <f t="shared" si="1"/>
        <v>2007</v>
      </c>
      <c r="S2" s="24">
        <f t="shared" si="1"/>
        <v>2008</v>
      </c>
      <c r="T2" s="24">
        <f t="shared" ref="T2:AC2" si="2">S2+1</f>
        <v>2009</v>
      </c>
      <c r="U2" s="24">
        <f t="shared" si="2"/>
        <v>2010</v>
      </c>
      <c r="V2" s="24">
        <f t="shared" si="2"/>
        <v>2011</v>
      </c>
      <c r="W2" s="24">
        <f t="shared" si="2"/>
        <v>2012</v>
      </c>
      <c r="X2" s="24">
        <f t="shared" si="2"/>
        <v>2013</v>
      </c>
      <c r="Y2" s="24">
        <f t="shared" si="2"/>
        <v>2014</v>
      </c>
      <c r="Z2" s="24">
        <f t="shared" si="2"/>
        <v>2015</v>
      </c>
      <c r="AA2" s="24">
        <f t="shared" si="2"/>
        <v>2016</v>
      </c>
      <c r="AB2" s="24">
        <f t="shared" si="2"/>
        <v>2017</v>
      </c>
      <c r="AC2" s="24">
        <f t="shared" si="2"/>
        <v>2018</v>
      </c>
      <c r="AD2" s="24">
        <v>2019</v>
      </c>
      <c r="AE2" s="24">
        <v>2020</v>
      </c>
      <c r="AF2" s="24">
        <v>2021</v>
      </c>
      <c r="AG2" s="24" t="s">
        <v>84</v>
      </c>
      <c r="AI2" s="42"/>
    </row>
    <row r="3" spans="1:35" ht="15" customHeight="1" x14ac:dyDescent="0.2">
      <c r="A3" s="24"/>
      <c r="B3" s="3"/>
      <c r="C3" s="29"/>
      <c r="D3" s="29"/>
      <c r="E3" s="29"/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30"/>
    </row>
    <row r="4" spans="1:35" ht="15" customHeight="1" x14ac:dyDescent="0.2">
      <c r="A4" s="4" t="s">
        <v>0</v>
      </c>
      <c r="B4" s="5">
        <v>5.3</v>
      </c>
      <c r="C4" s="5">
        <v>6.3</v>
      </c>
      <c r="D4" s="5">
        <v>7.2</v>
      </c>
      <c r="E4" s="5">
        <v>6.8</v>
      </c>
      <c r="F4" s="5">
        <v>6.8</v>
      </c>
      <c r="G4" s="5">
        <v>6.1</v>
      </c>
      <c r="H4" s="5">
        <v>5.9</v>
      </c>
      <c r="I4" s="5">
        <v>5.4</v>
      </c>
      <c r="J4" s="5">
        <v>4.3</v>
      </c>
      <c r="K4" s="5">
        <v>3.8</v>
      </c>
      <c r="L4" s="5">
        <v>3.2</v>
      </c>
      <c r="M4" s="5">
        <v>3.5</v>
      </c>
      <c r="N4" s="5">
        <v>2.8</v>
      </c>
      <c r="O4" s="6">
        <v>1.9</v>
      </c>
      <c r="P4" s="6">
        <v>1.1000000000000001</v>
      </c>
      <c r="Q4" s="6">
        <v>0.9</v>
      </c>
      <c r="R4" s="6">
        <v>1.5</v>
      </c>
      <c r="S4" s="6">
        <v>1.4</v>
      </c>
      <c r="T4" s="6">
        <v>1.2</v>
      </c>
      <c r="U4" s="6">
        <v>0.9</v>
      </c>
      <c r="V4" s="6">
        <v>0.6</v>
      </c>
      <c r="W4" s="6">
        <v>0.5</v>
      </c>
      <c r="X4" s="6">
        <v>0.3</v>
      </c>
      <c r="Y4" s="6">
        <v>0.1</v>
      </c>
      <c r="Z4" s="6">
        <v>0.28000000000000003</v>
      </c>
      <c r="AA4" s="6">
        <v>0.2</v>
      </c>
      <c r="AB4" s="6">
        <v>0</v>
      </c>
      <c r="AC4" s="6">
        <v>0.2</v>
      </c>
      <c r="AD4" s="6">
        <v>-0.14000000000000001</v>
      </c>
      <c r="AE4" s="6">
        <v>7.0000000000000007E-2</v>
      </c>
      <c r="AF4" s="6">
        <v>-0.16</v>
      </c>
      <c r="AG4" s="6">
        <f>AVERAGE(C4:AF4)</f>
        <v>2.4316666666666666</v>
      </c>
      <c r="AI4" s="25"/>
    </row>
    <row r="5" spans="1:35" ht="15" customHeight="1" x14ac:dyDescent="0.2">
      <c r="A5" s="22" t="s">
        <v>2</v>
      </c>
      <c r="B5" s="23"/>
      <c r="C5" s="23"/>
      <c r="D5" s="23"/>
      <c r="E5" s="23">
        <v>4.0999999999999996</v>
      </c>
      <c r="F5" s="23">
        <v>4.4000000000000004</v>
      </c>
      <c r="G5" s="23">
        <v>4.5</v>
      </c>
      <c r="H5" s="23">
        <v>4</v>
      </c>
      <c r="I5" s="23">
        <v>3.7</v>
      </c>
      <c r="J5" s="23">
        <v>3.4</v>
      </c>
      <c r="K5" s="23">
        <v>3.6</v>
      </c>
      <c r="L5" s="23">
        <v>3.6</v>
      </c>
      <c r="M5" s="23">
        <v>3.2</v>
      </c>
      <c r="N5" s="23">
        <v>2.2999999999999998</v>
      </c>
      <c r="O5" s="23">
        <v>2.1</v>
      </c>
      <c r="P5" s="23">
        <v>2</v>
      </c>
      <c r="Q5" s="23">
        <v>0.9</v>
      </c>
      <c r="R5" s="23">
        <v>1.5</v>
      </c>
      <c r="S5" s="23">
        <v>1.5</v>
      </c>
      <c r="T5" s="23">
        <v>1.5</v>
      </c>
      <c r="U5" s="23">
        <v>1.2</v>
      </c>
      <c r="V5" s="23">
        <v>1</v>
      </c>
      <c r="W5" s="23">
        <v>0.8</v>
      </c>
      <c r="X5" s="23">
        <v>0.8</v>
      </c>
      <c r="Y5" s="23">
        <v>1</v>
      </c>
      <c r="Z5" s="23">
        <v>0.6</v>
      </c>
      <c r="AA5" s="23">
        <v>0.5</v>
      </c>
      <c r="AB5" s="23">
        <v>0.2</v>
      </c>
      <c r="AC5" s="23">
        <v>0.4</v>
      </c>
      <c r="AD5" s="23">
        <v>0.3</v>
      </c>
      <c r="AE5" s="23">
        <v>0.3</v>
      </c>
      <c r="AF5" s="23">
        <v>0.2</v>
      </c>
      <c r="AG5" s="23">
        <f t="shared" ref="AG5:AG29" si="3">AVERAGE(C5:AF5)</f>
        <v>1.9142857142857141</v>
      </c>
      <c r="AI5" s="25"/>
    </row>
    <row r="6" spans="1:35" ht="15" customHeight="1" x14ac:dyDescent="0.2">
      <c r="A6" s="4" t="s">
        <v>4</v>
      </c>
      <c r="B6" s="5"/>
      <c r="C6" s="5">
        <v>5.6</v>
      </c>
      <c r="D6" s="5">
        <v>5.0999999999999996</v>
      </c>
      <c r="E6" s="5">
        <v>3.2</v>
      </c>
      <c r="F6" s="5">
        <v>2.6</v>
      </c>
      <c r="G6" s="5">
        <v>2.7</v>
      </c>
      <c r="H6" s="5">
        <v>2.2000000000000002</v>
      </c>
      <c r="I6" s="5">
        <v>1.8</v>
      </c>
      <c r="J6" s="5">
        <v>2.1</v>
      </c>
      <c r="K6" s="5">
        <v>1.8</v>
      </c>
      <c r="L6" s="5">
        <v>1.6</v>
      </c>
      <c r="M6" s="5">
        <v>1.2</v>
      </c>
      <c r="N6" s="5">
        <v>1.2</v>
      </c>
      <c r="O6" s="6">
        <v>1.2</v>
      </c>
      <c r="P6" s="6">
        <v>1.7</v>
      </c>
      <c r="Q6" s="5" t="s">
        <v>1</v>
      </c>
      <c r="R6" s="6" t="s">
        <v>1</v>
      </c>
      <c r="S6" s="6" t="s">
        <v>1</v>
      </c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>
        <v>-0.2</v>
      </c>
      <c r="AA6" s="6">
        <v>-0.15</v>
      </c>
      <c r="AB6" s="6">
        <v>-0.24</v>
      </c>
      <c r="AC6" s="6">
        <v>-0.17</v>
      </c>
      <c r="AD6" s="6">
        <v>-0.1</v>
      </c>
      <c r="AE6" s="6">
        <v>-0.11</v>
      </c>
      <c r="AF6" s="6">
        <v>-7.0000000000000007E-2</v>
      </c>
      <c r="AG6" s="6">
        <f t="shared" si="3"/>
        <v>1.5695238095238095</v>
      </c>
      <c r="AI6" s="25"/>
    </row>
    <row r="7" spans="1:35" ht="15" customHeight="1" x14ac:dyDescent="0.2">
      <c r="A7" s="22" t="s">
        <v>5</v>
      </c>
      <c r="B7" s="23">
        <v>-1</v>
      </c>
      <c r="C7" s="23">
        <v>0.3</v>
      </c>
      <c r="D7" s="23">
        <v>0.6</v>
      </c>
      <c r="E7" s="23">
        <v>0.1</v>
      </c>
      <c r="F7" s="23">
        <v>0.7</v>
      </c>
      <c r="G7" s="23">
        <v>0.7</v>
      </c>
      <c r="H7" s="23">
        <v>0</v>
      </c>
      <c r="I7" s="23">
        <v>0.1</v>
      </c>
      <c r="J7" s="23">
        <v>-0.2</v>
      </c>
      <c r="K7" s="23">
        <v>-3.7</v>
      </c>
      <c r="L7" s="23">
        <v>-0.6</v>
      </c>
      <c r="M7" s="23">
        <v>0.1</v>
      </c>
      <c r="N7" s="23">
        <v>0.20536740889338576</v>
      </c>
      <c r="O7" s="23">
        <v>-0.59292964783781343</v>
      </c>
      <c r="P7" s="23">
        <v>-1.5116329791342091</v>
      </c>
      <c r="Q7" s="23">
        <v>-1.1759271389142416</v>
      </c>
      <c r="R7" s="23">
        <v>-0.51813830740657929</v>
      </c>
      <c r="S7" s="23">
        <v>-1.0474730340528069</v>
      </c>
      <c r="T7" s="23">
        <v>-1.6</v>
      </c>
      <c r="U7" s="23">
        <v>-2.0360158992967472</v>
      </c>
      <c r="V7" s="23">
        <v>-2.0360158992967472</v>
      </c>
      <c r="W7" s="23">
        <v>-6.2822713295982213</v>
      </c>
      <c r="X7" s="23">
        <v>-3.135727023741719</v>
      </c>
      <c r="Y7" s="23">
        <v>0.1</v>
      </c>
      <c r="Z7" s="23">
        <v>0.2</v>
      </c>
      <c r="AA7" s="23">
        <v>0</v>
      </c>
      <c r="AB7" s="23">
        <v>-0.1</v>
      </c>
      <c r="AC7" s="23">
        <v>-0.1</v>
      </c>
      <c r="AD7" s="23">
        <v>-0.16341083258897979</v>
      </c>
      <c r="AE7" s="23">
        <v>-0.1</v>
      </c>
      <c r="AF7" s="23">
        <v>-0.1</v>
      </c>
      <c r="AG7" s="23">
        <f t="shared" si="3"/>
        <v>-0.72980582276582273</v>
      </c>
      <c r="AI7" s="25"/>
    </row>
    <row r="8" spans="1:35" ht="15" customHeight="1" x14ac:dyDescent="0.2">
      <c r="A8" s="4" t="s">
        <v>6</v>
      </c>
      <c r="B8" s="5"/>
      <c r="C8" s="5">
        <v>1.1000000000000001</v>
      </c>
      <c r="D8" s="5">
        <v>1</v>
      </c>
      <c r="E8" s="5">
        <v>-0.6</v>
      </c>
      <c r="F8" s="5">
        <v>0.3</v>
      </c>
      <c r="G8" s="5">
        <v>0.7</v>
      </c>
      <c r="H8" s="5">
        <v>1.5</v>
      </c>
      <c r="I8" s="5">
        <v>1.7</v>
      </c>
      <c r="J8" s="5">
        <v>1.1000000000000001</v>
      </c>
      <c r="K8" s="5">
        <v>0.7</v>
      </c>
      <c r="L8" s="5">
        <v>0.1</v>
      </c>
      <c r="M8" s="5">
        <v>-0.9</v>
      </c>
      <c r="N8" s="5">
        <v>-0.9</v>
      </c>
      <c r="O8" s="6">
        <v>-0.9</v>
      </c>
      <c r="P8" s="6">
        <v>-1</v>
      </c>
      <c r="Q8" s="6">
        <v>-2</v>
      </c>
      <c r="R8" s="6">
        <v>-2.5</v>
      </c>
      <c r="S8" s="6">
        <v>-4.4000000000000004</v>
      </c>
      <c r="T8" s="6">
        <v>-3.9</v>
      </c>
      <c r="U8" s="6">
        <v>-2.6</v>
      </c>
      <c r="V8" s="6">
        <v>-1.8</v>
      </c>
      <c r="W8" s="6">
        <v>-2.2000000000000002</v>
      </c>
      <c r="X8" s="6">
        <v>-7.8</v>
      </c>
      <c r="Y8" s="6">
        <v>-7.3</v>
      </c>
      <c r="Z8" s="6">
        <v>-9</v>
      </c>
      <c r="AA8" s="6">
        <v>-9.6</v>
      </c>
      <c r="AB8" s="6">
        <v>0.2</v>
      </c>
      <c r="AC8" s="6">
        <v>0.1</v>
      </c>
      <c r="AD8" s="6">
        <v>-0.5</v>
      </c>
      <c r="AE8" s="6">
        <v>-0.7</v>
      </c>
      <c r="AF8" s="6">
        <v>-0.1</v>
      </c>
      <c r="AG8" s="6">
        <f t="shared" si="3"/>
        <v>-1.6733333333333333</v>
      </c>
      <c r="AI8" s="25"/>
    </row>
    <row r="9" spans="1:35" ht="15" customHeight="1" x14ac:dyDescent="0.2">
      <c r="A9" s="22" t="s">
        <v>7</v>
      </c>
      <c r="B9" s="23">
        <v>1.6</v>
      </c>
      <c r="C9" s="23">
        <v>2.2999999999999998</v>
      </c>
      <c r="D9" s="23">
        <v>1.8</v>
      </c>
      <c r="E9" s="23">
        <v>1</v>
      </c>
      <c r="F9" s="23">
        <v>1</v>
      </c>
      <c r="G9" s="23">
        <v>0.5</v>
      </c>
      <c r="H9" s="23">
        <v>1.5</v>
      </c>
      <c r="I9" s="23">
        <v>1.8</v>
      </c>
      <c r="J9" s="23">
        <v>1.2</v>
      </c>
      <c r="K9" s="23">
        <v>1.6</v>
      </c>
      <c r="L9" s="23">
        <v>1.6</v>
      </c>
      <c r="M9" s="23">
        <v>1.2</v>
      </c>
      <c r="N9" s="23">
        <v>0.7</v>
      </c>
      <c r="O9" s="23">
        <v>0.5</v>
      </c>
      <c r="P9" s="23">
        <v>0.3</v>
      </c>
      <c r="Q9" s="23">
        <v>-0.2</v>
      </c>
      <c r="R9" s="23">
        <v>-0.3</v>
      </c>
      <c r="S9" s="23">
        <v>-0.6</v>
      </c>
      <c r="T9" s="23">
        <v>-0.39</v>
      </c>
      <c r="U9" s="23">
        <v>0.3</v>
      </c>
      <c r="V9" s="23">
        <v>0</v>
      </c>
      <c r="W9" s="23">
        <v>-0.6</v>
      </c>
      <c r="X9" s="23">
        <v>-0.5</v>
      </c>
      <c r="Y9" s="23">
        <v>-0.8</v>
      </c>
      <c r="Z9" s="23">
        <v>-1.5</v>
      </c>
      <c r="AA9" s="23">
        <v>0.9</v>
      </c>
      <c r="AB9" s="23">
        <v>0.7</v>
      </c>
      <c r="AC9" s="23">
        <v>0.7</v>
      </c>
      <c r="AD9" s="23">
        <v>0.6</v>
      </c>
      <c r="AE9" s="23">
        <v>0.5</v>
      </c>
      <c r="AF9" s="23">
        <v>0.5</v>
      </c>
      <c r="AG9" s="23">
        <f t="shared" si="3"/>
        <v>0.54366666666666663</v>
      </c>
      <c r="AI9" s="25"/>
    </row>
    <row r="10" spans="1:35" ht="15" customHeight="1" x14ac:dyDescent="0.2">
      <c r="A10" s="4" t="s">
        <v>8</v>
      </c>
      <c r="B10" s="5"/>
      <c r="C10" s="5"/>
      <c r="D10" s="5"/>
      <c r="E10" s="5"/>
      <c r="F10" s="5"/>
      <c r="G10" s="5">
        <v>1.6</v>
      </c>
      <c r="H10" s="5">
        <v>1.7</v>
      </c>
      <c r="I10" s="5">
        <v>1.3</v>
      </c>
      <c r="J10" s="5">
        <v>2.5</v>
      </c>
      <c r="K10" s="5">
        <v>4.5999999999999996</v>
      </c>
      <c r="L10" s="5">
        <v>4.3</v>
      </c>
      <c r="M10" s="5">
        <v>4</v>
      </c>
      <c r="N10" s="5">
        <v>3.3</v>
      </c>
      <c r="O10" s="6">
        <v>3</v>
      </c>
      <c r="P10" s="6">
        <v>2.9</v>
      </c>
      <c r="Q10" s="6">
        <v>2.7</v>
      </c>
      <c r="R10" s="6">
        <v>2.71</v>
      </c>
      <c r="S10" s="6">
        <v>2.5499999999999998</v>
      </c>
      <c r="T10" s="6">
        <v>2.2999999999999998</v>
      </c>
      <c r="U10" s="6">
        <v>2</v>
      </c>
      <c r="V10" s="6">
        <v>1.76</v>
      </c>
      <c r="W10" s="6">
        <v>1.67</v>
      </c>
      <c r="X10" s="6">
        <v>1.5</v>
      </c>
      <c r="Y10" s="6">
        <v>1.48</v>
      </c>
      <c r="Z10" s="6">
        <v>1.3</v>
      </c>
      <c r="AA10" s="6">
        <v>1.2</v>
      </c>
      <c r="AB10" s="6">
        <v>1.1000000000000001</v>
      </c>
      <c r="AC10" s="6">
        <v>0.89</v>
      </c>
      <c r="AD10" s="6">
        <v>0.8</v>
      </c>
      <c r="AE10" s="6">
        <v>0.53</v>
      </c>
      <c r="AF10" s="6">
        <v>-2.5</v>
      </c>
      <c r="AG10" s="6">
        <f t="shared" si="3"/>
        <v>1.9688461538461535</v>
      </c>
      <c r="AI10" s="25"/>
    </row>
    <row r="11" spans="1:35" ht="15" customHeight="1" x14ac:dyDescent="0.2">
      <c r="A11" s="22" t="s">
        <v>9</v>
      </c>
      <c r="B11" s="23">
        <v>0.4</v>
      </c>
      <c r="C11" s="23">
        <v>0.6</v>
      </c>
      <c r="D11" s="23">
        <v>2</v>
      </c>
      <c r="E11" s="23">
        <v>2.4</v>
      </c>
      <c r="F11" s="23">
        <v>3.4</v>
      </c>
      <c r="G11" s="23">
        <v>2.7</v>
      </c>
      <c r="H11" s="23">
        <v>3.1</v>
      </c>
      <c r="I11" s="23">
        <v>3.5</v>
      </c>
      <c r="J11" s="23">
        <v>3.4</v>
      </c>
      <c r="K11" s="23">
        <v>3</v>
      </c>
      <c r="L11" s="23">
        <v>1.5</v>
      </c>
      <c r="M11" s="23">
        <v>1</v>
      </c>
      <c r="N11" s="23">
        <v>0.7</v>
      </c>
      <c r="O11" s="23">
        <v>0.5</v>
      </c>
      <c r="P11" s="23">
        <v>0.01</v>
      </c>
      <c r="Q11" s="23">
        <v>-0.3</v>
      </c>
      <c r="R11" s="23">
        <v>-0.7</v>
      </c>
      <c r="S11" s="23">
        <v>-0.9</v>
      </c>
      <c r="T11" s="23">
        <v>-1.2</v>
      </c>
      <c r="U11" s="23">
        <v>-1.6</v>
      </c>
      <c r="V11" s="23">
        <v>-1.6</v>
      </c>
      <c r="W11" s="23">
        <v>-1.8</v>
      </c>
      <c r="X11" s="23">
        <v>-2.2999999999999998</v>
      </c>
      <c r="Y11" s="23">
        <v>-2.1</v>
      </c>
      <c r="Z11" s="23">
        <v>-1.9</v>
      </c>
      <c r="AA11" s="23">
        <v>-2.7</v>
      </c>
      <c r="AB11" s="23">
        <v>-3.4</v>
      </c>
      <c r="AC11" s="23">
        <v>1.2</v>
      </c>
      <c r="AD11" s="23">
        <v>1.3</v>
      </c>
      <c r="AE11" s="23">
        <v>1.2</v>
      </c>
      <c r="AF11" s="23">
        <v>1.1000000000000001</v>
      </c>
      <c r="AG11" s="23">
        <f t="shared" si="3"/>
        <v>0.40366666666666667</v>
      </c>
      <c r="AI11" s="25"/>
    </row>
    <row r="12" spans="1:35" ht="15" customHeight="1" x14ac:dyDescent="0.2">
      <c r="A12" s="4" t="s">
        <v>10</v>
      </c>
      <c r="B12" s="5"/>
      <c r="C12" s="5"/>
      <c r="D12" s="5"/>
      <c r="E12" s="5"/>
      <c r="F12" s="5"/>
      <c r="G12" s="5"/>
      <c r="H12" s="5">
        <v>0.3</v>
      </c>
      <c r="I12" s="5">
        <v>0.2</v>
      </c>
      <c r="J12" s="5"/>
      <c r="K12" s="5">
        <v>0.8</v>
      </c>
      <c r="L12" s="5">
        <v>0.5</v>
      </c>
      <c r="M12" s="5">
        <v>-1.5</v>
      </c>
      <c r="N12" s="5">
        <v>-1.7</v>
      </c>
      <c r="O12" s="6">
        <v>-0.7</v>
      </c>
      <c r="P12" s="6">
        <v>-0.5</v>
      </c>
      <c r="Q12" s="6">
        <v>-0.3</v>
      </c>
      <c r="R12" s="6">
        <v>-1.1000000000000001</v>
      </c>
      <c r="S12" s="6">
        <v>-0.6</v>
      </c>
      <c r="T12" s="6">
        <v>-0.7</v>
      </c>
      <c r="U12" s="6">
        <v>-2.1</v>
      </c>
      <c r="V12" s="6">
        <v>1.3</v>
      </c>
      <c r="W12" s="6">
        <v>1.1000000000000001</v>
      </c>
      <c r="X12" s="6">
        <v>0.6</v>
      </c>
      <c r="Y12" s="6">
        <v>0.7</v>
      </c>
      <c r="Z12" s="6">
        <v>0.5</v>
      </c>
      <c r="AA12" s="6">
        <v>0.4</v>
      </c>
      <c r="AB12" s="6">
        <v>0.2</v>
      </c>
      <c r="AC12" s="6">
        <v>0.2</v>
      </c>
      <c r="AD12" s="6">
        <v>0.2</v>
      </c>
      <c r="AE12" s="6">
        <v>0.1</v>
      </c>
      <c r="AF12" s="6">
        <v>0.1</v>
      </c>
      <c r="AG12" s="6">
        <f t="shared" si="3"/>
        <v>-8.3333333333333315E-2</v>
      </c>
      <c r="AI12" s="25"/>
    </row>
    <row r="13" spans="1:35" ht="15" customHeight="1" x14ac:dyDescent="0.2">
      <c r="A13" s="22" t="s">
        <v>11</v>
      </c>
      <c r="B13" s="23"/>
      <c r="C13" s="23"/>
      <c r="D13" s="23"/>
      <c r="E13" s="23">
        <v>0.7</v>
      </c>
      <c r="F13" s="23">
        <v>0.8</v>
      </c>
      <c r="G13" s="23">
        <v>0.2</v>
      </c>
      <c r="H13" s="23">
        <v>0.4</v>
      </c>
      <c r="I13" s="23">
        <v>0.3</v>
      </c>
      <c r="J13" s="23">
        <v>-0.3</v>
      </c>
      <c r="K13" s="23">
        <v>-0.4</v>
      </c>
      <c r="L13" s="23">
        <v>-0.1</v>
      </c>
      <c r="M13" s="23">
        <v>-0.4</v>
      </c>
      <c r="N13" s="23">
        <v>-1.1000000000000001</v>
      </c>
      <c r="O13" s="23">
        <v>-2.2000000000000002</v>
      </c>
      <c r="P13" s="23">
        <v>-1.6</v>
      </c>
      <c r="Q13" s="23">
        <v>-2.4</v>
      </c>
      <c r="R13" s="23">
        <v>-2.4</v>
      </c>
      <c r="S13" s="23">
        <v>-2.54</v>
      </c>
      <c r="T13" s="23">
        <v>-2.93</v>
      </c>
      <c r="U13" s="23">
        <v>-2.9</v>
      </c>
      <c r="V13" s="23">
        <v>-3.5</v>
      </c>
      <c r="W13" s="23">
        <v>-3.4</v>
      </c>
      <c r="X13" s="23">
        <v>-3.4</v>
      </c>
      <c r="Y13" s="23">
        <v>-2.92</v>
      </c>
      <c r="Z13" s="23">
        <v>0.86</v>
      </c>
      <c r="AA13" s="23">
        <v>0.8</v>
      </c>
      <c r="AB13" s="23">
        <v>0.74</v>
      </c>
      <c r="AC13" s="23">
        <v>0.36</v>
      </c>
      <c r="AD13" s="23">
        <v>0.3</v>
      </c>
      <c r="AE13" s="23">
        <v>0.27</v>
      </c>
      <c r="AF13" s="23">
        <v>0.24</v>
      </c>
      <c r="AG13" s="23">
        <f t="shared" si="3"/>
        <v>-0.94714285714285718</v>
      </c>
      <c r="AI13" s="25"/>
    </row>
    <row r="14" spans="1:35" ht="15" customHeight="1" x14ac:dyDescent="0.2">
      <c r="A14" s="4" t="s">
        <v>12</v>
      </c>
      <c r="B14" s="5">
        <v>8.4</v>
      </c>
      <c r="C14" s="5">
        <v>9</v>
      </c>
      <c r="D14" s="5">
        <v>9.6</v>
      </c>
      <c r="E14" s="5">
        <v>8.8000000000000007</v>
      </c>
      <c r="F14" s="5">
        <v>9</v>
      </c>
      <c r="G14" s="5">
        <v>8.8000000000000007</v>
      </c>
      <c r="H14" s="5">
        <v>9.1999999999999993</v>
      </c>
      <c r="I14" s="5">
        <v>8.3000000000000007</v>
      </c>
      <c r="J14" s="5">
        <v>7.5</v>
      </c>
      <c r="K14" s="5">
        <v>7</v>
      </c>
      <c r="L14" s="5">
        <v>7.3</v>
      </c>
      <c r="M14" s="5">
        <v>6.5</v>
      </c>
      <c r="N14" s="5">
        <v>6.1</v>
      </c>
      <c r="O14" s="6">
        <v>5.7</v>
      </c>
      <c r="P14" s="6">
        <v>6</v>
      </c>
      <c r="Q14" s="6">
        <v>6.3</v>
      </c>
      <c r="R14" s="6">
        <v>5</v>
      </c>
      <c r="S14" s="6">
        <v>4.4000000000000004</v>
      </c>
      <c r="T14" s="6">
        <v>4.87</v>
      </c>
      <c r="U14" s="6">
        <v>4.32</v>
      </c>
      <c r="V14" s="6">
        <v>4.0999999999999996</v>
      </c>
      <c r="W14" s="6">
        <v>3.8</v>
      </c>
      <c r="X14" s="6">
        <v>3.24</v>
      </c>
      <c r="Y14" s="6">
        <v>2.89</v>
      </c>
      <c r="Z14" s="6">
        <v>2.61</v>
      </c>
      <c r="AA14" s="6">
        <v>2.35</v>
      </c>
      <c r="AB14" s="6">
        <v>2.13</v>
      </c>
      <c r="AC14" s="6">
        <v>1.89</v>
      </c>
      <c r="AD14" s="6">
        <v>1.64</v>
      </c>
      <c r="AE14" s="6">
        <v>0.5</v>
      </c>
      <c r="AF14" s="6">
        <v>1.02</v>
      </c>
      <c r="AG14" s="6">
        <f t="shared" si="3"/>
        <v>5.328666666666666</v>
      </c>
      <c r="AI14" s="25"/>
    </row>
    <row r="15" spans="1:35" ht="15" customHeight="1" x14ac:dyDescent="0.2">
      <c r="A15" s="22" t="s">
        <v>13</v>
      </c>
      <c r="B15" s="23"/>
      <c r="C15" s="23">
        <v>3.3</v>
      </c>
      <c r="D15" s="23">
        <v>3.9</v>
      </c>
      <c r="E15" s="23">
        <v>3</v>
      </c>
      <c r="F15" s="23">
        <v>2.2999999999999998</v>
      </c>
      <c r="G15" s="23">
        <v>2.7</v>
      </c>
      <c r="H15" s="23">
        <v>1.9</v>
      </c>
      <c r="I15" s="23">
        <v>1.8</v>
      </c>
      <c r="J15" s="23">
        <v>1.5</v>
      </c>
      <c r="K15" s="23">
        <v>1.1000000000000001</v>
      </c>
      <c r="L15" s="23">
        <v>1.6</v>
      </c>
      <c r="M15" s="23">
        <v>2</v>
      </c>
      <c r="N15" s="23">
        <v>1.5</v>
      </c>
      <c r="O15" s="23">
        <v>1.2</v>
      </c>
      <c r="P15" s="23">
        <v>0.7</v>
      </c>
      <c r="Q15" s="23">
        <v>0.49</v>
      </c>
      <c r="R15" s="23">
        <v>-0.1</v>
      </c>
      <c r="S15" s="23">
        <v>-0.4</v>
      </c>
      <c r="T15" s="23">
        <v>-0.43</v>
      </c>
      <c r="U15" s="23">
        <v>-0.92</v>
      </c>
      <c r="V15" s="23">
        <v>-1.1200000000000001</v>
      </c>
      <c r="W15" s="23">
        <v>-1.22</v>
      </c>
      <c r="X15" s="23">
        <v>-1.6</v>
      </c>
      <c r="Y15" s="23">
        <v>-1.6</v>
      </c>
      <c r="Z15" s="23">
        <v>-1.5</v>
      </c>
      <c r="AA15" s="23">
        <v>-1.68</v>
      </c>
      <c r="AB15" s="23">
        <v>-1.72</v>
      </c>
      <c r="AC15" s="23" t="s">
        <v>1</v>
      </c>
      <c r="AD15" s="23">
        <v>0.62</v>
      </c>
      <c r="AE15" s="23">
        <v>0.5</v>
      </c>
      <c r="AF15" s="23">
        <v>0.5</v>
      </c>
      <c r="AG15" s="23">
        <f t="shared" si="3"/>
        <v>0.63172413793103432</v>
      </c>
      <c r="AI15" s="25"/>
    </row>
    <row r="16" spans="1:35" ht="15" customHeight="1" x14ac:dyDescent="0.2">
      <c r="A16" s="4" t="s">
        <v>14</v>
      </c>
      <c r="B16" s="5">
        <v>1.8</v>
      </c>
      <c r="C16" s="5">
        <v>3</v>
      </c>
      <c r="D16" s="5">
        <v>3.4</v>
      </c>
      <c r="E16" s="5">
        <v>3</v>
      </c>
      <c r="F16" s="5">
        <v>3.3</v>
      </c>
      <c r="G16" s="5">
        <v>3.3</v>
      </c>
      <c r="H16" s="5">
        <v>3.2</v>
      </c>
      <c r="I16" s="5">
        <v>3.1</v>
      </c>
      <c r="J16" s="5">
        <v>3</v>
      </c>
      <c r="K16" s="5">
        <v>2.7</v>
      </c>
      <c r="L16" s="5">
        <v>3.1</v>
      </c>
      <c r="M16" s="5">
        <v>2.8</v>
      </c>
      <c r="N16" s="5">
        <v>1.6</v>
      </c>
      <c r="O16" s="6">
        <v>2.2000000000000002</v>
      </c>
      <c r="P16" s="6">
        <v>2</v>
      </c>
      <c r="Q16" s="6">
        <v>1.5</v>
      </c>
      <c r="R16" s="6">
        <v>0.3</v>
      </c>
      <c r="S16" s="6" t="s">
        <v>1</v>
      </c>
      <c r="T16" s="6">
        <v>0.1</v>
      </c>
      <c r="U16" s="6">
        <v>-0.6</v>
      </c>
      <c r="V16" s="6">
        <v>-1</v>
      </c>
      <c r="W16" s="6">
        <v>-1.8</v>
      </c>
      <c r="X16" s="6">
        <v>-2</v>
      </c>
      <c r="Y16" s="6">
        <v>-2</v>
      </c>
      <c r="Z16" s="6">
        <v>-1.8</v>
      </c>
      <c r="AA16" s="6">
        <v>2.5</v>
      </c>
      <c r="AB16" s="6">
        <v>2.2000000000000002</v>
      </c>
      <c r="AC16" s="6">
        <v>1.9</v>
      </c>
      <c r="AD16" s="6">
        <v>1.6</v>
      </c>
      <c r="AE16" s="6">
        <v>1.58</v>
      </c>
      <c r="AF16" s="6">
        <v>1.68</v>
      </c>
      <c r="AG16" s="6">
        <f t="shared" si="3"/>
        <v>1.5124137931034485</v>
      </c>
      <c r="AI16" s="25"/>
    </row>
    <row r="17" spans="1:35" ht="15" customHeight="1" x14ac:dyDescent="0.2">
      <c r="A17" s="22" t="s">
        <v>15</v>
      </c>
      <c r="B17" s="23"/>
      <c r="C17" s="23"/>
      <c r="D17" s="23">
        <v>-0.6</v>
      </c>
      <c r="E17" s="23">
        <v>-0.3</v>
      </c>
      <c r="F17" s="23"/>
      <c r="G17" s="23"/>
      <c r="H17" s="23"/>
      <c r="I17" s="23"/>
      <c r="J17" s="23"/>
      <c r="K17" s="23"/>
      <c r="L17" s="23">
        <v>1.6</v>
      </c>
      <c r="M17" s="23">
        <v>0.5</v>
      </c>
      <c r="N17" s="23">
        <v>0.6</v>
      </c>
      <c r="O17" s="23">
        <v>0.9</v>
      </c>
      <c r="P17" s="23">
        <v>0.3</v>
      </c>
      <c r="Q17" s="23">
        <v>0.12</v>
      </c>
      <c r="R17" s="23">
        <v>0.25</v>
      </c>
      <c r="S17" s="23">
        <v>0.79</v>
      </c>
      <c r="T17" s="23">
        <v>0.24</v>
      </c>
      <c r="U17" s="23">
        <v>-0.1</v>
      </c>
      <c r="V17" s="23">
        <v>0</v>
      </c>
      <c r="W17" s="23">
        <v>1.1000000000000001</v>
      </c>
      <c r="X17" s="23">
        <v>0.9</v>
      </c>
      <c r="Y17" s="23">
        <v>0.9</v>
      </c>
      <c r="Z17" s="23">
        <v>0.5</v>
      </c>
      <c r="AA17" s="23">
        <v>0.6</v>
      </c>
      <c r="AB17" s="23">
        <v>0.4</v>
      </c>
      <c r="AC17" s="23">
        <v>0</v>
      </c>
      <c r="AD17" s="23">
        <v>0.4</v>
      </c>
      <c r="AE17" s="23">
        <v>0.3</v>
      </c>
      <c r="AF17" s="23">
        <v>0.3</v>
      </c>
      <c r="AG17" s="23">
        <f t="shared" si="3"/>
        <v>0.42173913043478273</v>
      </c>
      <c r="AI17" s="25"/>
    </row>
    <row r="18" spans="1:35" ht="15" customHeight="1" x14ac:dyDescent="0.2">
      <c r="A18" s="4" t="s">
        <v>16</v>
      </c>
      <c r="B18" s="5">
        <v>4.7</v>
      </c>
      <c r="C18" s="5">
        <v>6</v>
      </c>
      <c r="D18" s="5">
        <v>5</v>
      </c>
      <c r="E18" s="5">
        <v>4.9000000000000004</v>
      </c>
      <c r="F18" s="5">
        <v>5.3</v>
      </c>
      <c r="G18" s="5">
        <v>4.9000000000000004</v>
      </c>
      <c r="H18" s="5">
        <v>4.7</v>
      </c>
      <c r="I18" s="5">
        <v>4.3</v>
      </c>
      <c r="J18" s="5">
        <v>4</v>
      </c>
      <c r="K18" s="5">
        <v>3.3</v>
      </c>
      <c r="L18" s="5">
        <v>3.2</v>
      </c>
      <c r="M18" s="5">
        <v>3</v>
      </c>
      <c r="N18" s="5">
        <v>2</v>
      </c>
      <c r="O18" s="6">
        <v>1.8</v>
      </c>
      <c r="P18" s="6">
        <v>1.1000000000000001</v>
      </c>
      <c r="Q18" s="6">
        <v>1.1000000000000001</v>
      </c>
      <c r="R18" s="6">
        <v>0.4</v>
      </c>
      <c r="S18" s="6">
        <v>0.2</v>
      </c>
      <c r="T18" s="6">
        <v>-0.4</v>
      </c>
      <c r="U18" s="6">
        <v>-0.23</v>
      </c>
      <c r="V18" s="6">
        <v>0.1</v>
      </c>
      <c r="W18" s="6">
        <v>1.58</v>
      </c>
      <c r="X18" s="6">
        <v>1.3</v>
      </c>
      <c r="Y18" s="6">
        <v>1.1000000000000001</v>
      </c>
      <c r="Z18" s="6">
        <v>0.7</v>
      </c>
      <c r="AA18" s="6">
        <v>0.8</v>
      </c>
      <c r="AB18" s="6">
        <v>0.4</v>
      </c>
      <c r="AC18" s="6">
        <v>0.2</v>
      </c>
      <c r="AD18" s="6">
        <v>0.2</v>
      </c>
      <c r="AE18" s="6">
        <v>0.1</v>
      </c>
      <c r="AF18" s="6">
        <v>0.12</v>
      </c>
      <c r="AG18" s="6">
        <f t="shared" si="3"/>
        <v>2.0390000000000001</v>
      </c>
      <c r="AI18" s="25"/>
    </row>
    <row r="19" spans="1:35" ht="15" customHeight="1" x14ac:dyDescent="0.2">
      <c r="A19" s="22" t="s">
        <v>17</v>
      </c>
      <c r="B19" s="23"/>
      <c r="C19" s="23"/>
      <c r="D19" s="23"/>
      <c r="E19" s="23"/>
      <c r="F19" s="23"/>
      <c r="G19" s="23"/>
      <c r="H19" s="23"/>
      <c r="I19" s="23">
        <v>2.8</v>
      </c>
      <c r="J19" s="23">
        <v>2.2000000000000002</v>
      </c>
      <c r="K19" s="23">
        <v>1.7</v>
      </c>
      <c r="L19" s="23">
        <v>2.2999999999999998</v>
      </c>
      <c r="M19" s="23">
        <v>-0.3</v>
      </c>
      <c r="N19" s="23">
        <v>-2</v>
      </c>
      <c r="O19" s="23">
        <v>-3.2</v>
      </c>
      <c r="P19" s="23">
        <v>-1.64</v>
      </c>
      <c r="Q19" s="23">
        <v>-1.9</v>
      </c>
      <c r="R19" s="23">
        <v>-1.6</v>
      </c>
      <c r="S19" s="23">
        <v>-1.65</v>
      </c>
      <c r="T19" s="23">
        <v>-3.26</v>
      </c>
      <c r="U19" s="23">
        <v>-1.98</v>
      </c>
      <c r="V19" s="23">
        <v>-3.98</v>
      </c>
      <c r="W19" s="23">
        <v>-3.55</v>
      </c>
      <c r="X19" s="23">
        <v>-2.96</v>
      </c>
      <c r="Y19" s="23">
        <v>-2.96</v>
      </c>
      <c r="Z19" s="23">
        <v>-2.5</v>
      </c>
      <c r="AA19" s="23">
        <v>-2.0299999999999998</v>
      </c>
      <c r="AB19" s="23">
        <v>-2.3713478927231999</v>
      </c>
      <c r="AC19" s="23">
        <v>-1.7510932752003583</v>
      </c>
      <c r="AD19" s="23">
        <v>-1.1200000000000001</v>
      </c>
      <c r="AE19" s="23">
        <v>0.48286904225896343</v>
      </c>
      <c r="AF19" s="23">
        <v>0.37771121088766307</v>
      </c>
      <c r="AG19" s="23">
        <f t="shared" si="3"/>
        <v>-1.287160871449039</v>
      </c>
      <c r="AI19" s="25"/>
    </row>
    <row r="20" spans="1:35" ht="15" customHeight="1" x14ac:dyDescent="0.2">
      <c r="A20" s="4" t="s">
        <v>18</v>
      </c>
      <c r="B20" s="5"/>
      <c r="C20" s="5"/>
      <c r="D20" s="5"/>
      <c r="E20" s="5"/>
      <c r="F20" s="5"/>
      <c r="G20" s="5">
        <v>4</v>
      </c>
      <c r="H20" s="5">
        <v>3.8</v>
      </c>
      <c r="I20" s="5">
        <v>3.3</v>
      </c>
      <c r="J20" s="5">
        <v>3.1</v>
      </c>
      <c r="K20" s="5">
        <v>2.2999999999999998</v>
      </c>
      <c r="L20" s="5">
        <v>2.2000000000000002</v>
      </c>
      <c r="M20" s="5">
        <v>1.3</v>
      </c>
      <c r="N20" s="5">
        <v>0.8</v>
      </c>
      <c r="O20" s="6">
        <v>0.64</v>
      </c>
      <c r="P20" s="6">
        <v>9.1999999999999998E-2</v>
      </c>
      <c r="Q20" s="6" t="s">
        <v>3</v>
      </c>
      <c r="R20" s="6" t="s">
        <v>3</v>
      </c>
      <c r="S20" s="6">
        <v>0</v>
      </c>
      <c r="T20" s="6">
        <v>0</v>
      </c>
      <c r="U20" s="6">
        <v>-0.15</v>
      </c>
      <c r="V20" s="6">
        <v>-0.34</v>
      </c>
      <c r="W20" s="6">
        <v>-0.27</v>
      </c>
      <c r="X20" s="6">
        <v>-0.73</v>
      </c>
      <c r="Y20" s="6">
        <v>-0.56000000000000005</v>
      </c>
      <c r="Z20" s="6">
        <v>-0.83</v>
      </c>
      <c r="AA20" s="6">
        <v>-0.84</v>
      </c>
      <c r="AB20" s="6">
        <v>-0.9</v>
      </c>
      <c r="AC20" s="6">
        <v>-0.02</v>
      </c>
      <c r="AD20" s="6">
        <v>-0.01</v>
      </c>
      <c r="AE20" s="6">
        <v>-0.01</v>
      </c>
      <c r="AF20" s="6">
        <v>0.3</v>
      </c>
      <c r="AG20" s="6">
        <f t="shared" si="3"/>
        <v>0.71550000000000014</v>
      </c>
      <c r="AI20" s="25"/>
    </row>
    <row r="21" spans="1:35" ht="15" customHeight="1" x14ac:dyDescent="0.2">
      <c r="A21" s="22" t="s">
        <v>19</v>
      </c>
      <c r="B21" s="23">
        <v>1.6</v>
      </c>
      <c r="C21" s="23">
        <v>3.1</v>
      </c>
      <c r="D21" s="23">
        <v>3.7</v>
      </c>
      <c r="E21" s="23">
        <v>3.3</v>
      </c>
      <c r="F21" s="23">
        <v>3.3</v>
      </c>
      <c r="G21" s="23">
        <v>3.1</v>
      </c>
      <c r="H21" s="23">
        <v>2.8</v>
      </c>
      <c r="I21" s="23">
        <v>2.4</v>
      </c>
      <c r="J21" s="23">
        <v>2.4</v>
      </c>
      <c r="K21" s="23">
        <v>1</v>
      </c>
      <c r="L21" s="23">
        <v>2.5</v>
      </c>
      <c r="M21" s="23">
        <v>1.9</v>
      </c>
      <c r="N21" s="23">
        <v>1.6</v>
      </c>
      <c r="O21" s="23">
        <v>1.1000000000000001</v>
      </c>
      <c r="P21" s="23">
        <v>0.9</v>
      </c>
      <c r="Q21" s="23">
        <v>0.3</v>
      </c>
      <c r="R21" s="23">
        <v>0.2</v>
      </c>
      <c r="S21" s="23">
        <v>-0.3</v>
      </c>
      <c r="T21" s="23">
        <v>-0.1</v>
      </c>
      <c r="U21" s="23">
        <v>-0.1</v>
      </c>
      <c r="V21" s="23">
        <v>-0.4</v>
      </c>
      <c r="W21" s="23">
        <v>-0.6</v>
      </c>
      <c r="X21" s="23">
        <v>-0.7</v>
      </c>
      <c r="Y21" s="23">
        <v>-0.9</v>
      </c>
      <c r="Z21" s="23">
        <v>-0.9</v>
      </c>
      <c r="AA21" s="23">
        <v>0.4</v>
      </c>
      <c r="AB21" s="23">
        <v>0.3</v>
      </c>
      <c r="AC21" s="23">
        <v>0.1</v>
      </c>
      <c r="AD21" s="23">
        <v>0</v>
      </c>
      <c r="AE21" s="23">
        <v>0.1</v>
      </c>
      <c r="AF21" s="23">
        <v>-0.1</v>
      </c>
      <c r="AG21" s="23">
        <f t="shared" si="3"/>
        <v>1.0133333333333334</v>
      </c>
      <c r="AI21" s="25"/>
    </row>
    <row r="22" spans="1:35" ht="15" customHeight="1" x14ac:dyDescent="0.2">
      <c r="A22" s="4" t="s">
        <v>20</v>
      </c>
      <c r="B22" s="5">
        <v>3.8</v>
      </c>
      <c r="C22" s="5">
        <v>4.2</v>
      </c>
      <c r="D22" s="5">
        <v>3.5</v>
      </c>
      <c r="E22" s="5">
        <v>3.3</v>
      </c>
      <c r="F22" s="5">
        <v>3.5</v>
      </c>
      <c r="G22" s="5">
        <v>3.5</v>
      </c>
      <c r="H22" s="5">
        <v>3.5</v>
      </c>
      <c r="I22" s="5">
        <v>2.9</v>
      </c>
      <c r="J22" s="5">
        <v>2.6</v>
      </c>
      <c r="K22" s="5">
        <v>2.2000000000000002</v>
      </c>
      <c r="L22" s="5">
        <v>2.1</v>
      </c>
      <c r="M22" s="5">
        <v>1.7</v>
      </c>
      <c r="N22" s="5">
        <v>1.4</v>
      </c>
      <c r="O22" s="6">
        <v>1.5</v>
      </c>
      <c r="P22" s="6">
        <v>1.1000000000000001</v>
      </c>
      <c r="Q22" s="6">
        <v>0.01</v>
      </c>
      <c r="R22" s="6">
        <v>-0.7</v>
      </c>
      <c r="S22" s="6">
        <v>-0.6</v>
      </c>
      <c r="T22" s="6">
        <v>-0.71</v>
      </c>
      <c r="U22" s="6">
        <v>-1.6</v>
      </c>
      <c r="V22" s="6">
        <v>-1.9</v>
      </c>
      <c r="W22" s="6">
        <v>-4.5999999999999996</v>
      </c>
      <c r="X22" s="6">
        <v>-2.2000000000000002</v>
      </c>
      <c r="Y22" s="6">
        <v>-2.2000000000000002</v>
      </c>
      <c r="Z22" s="6">
        <v>-2</v>
      </c>
      <c r="AA22" s="6">
        <v>-3.6</v>
      </c>
      <c r="AB22" s="6">
        <v>-3.21</v>
      </c>
      <c r="AC22" s="6">
        <v>-2.7</v>
      </c>
      <c r="AD22" s="6">
        <v>0.05</v>
      </c>
      <c r="AE22" s="6">
        <v>0.04</v>
      </c>
      <c r="AF22" s="6">
        <v>0</v>
      </c>
      <c r="AG22" s="6">
        <f t="shared" si="3"/>
        <v>0.36933333333333301</v>
      </c>
      <c r="AI22" s="25"/>
    </row>
    <row r="23" spans="1:35" ht="15" customHeight="1" x14ac:dyDescent="0.2">
      <c r="A23" s="22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>
        <v>2.7</v>
      </c>
      <c r="L23" s="23">
        <v>0.5</v>
      </c>
      <c r="M23" s="23">
        <v>0.1</v>
      </c>
      <c r="N23" s="23">
        <v>-0.6</v>
      </c>
      <c r="O23" s="23">
        <v>-0.8</v>
      </c>
      <c r="P23" s="23">
        <v>-1.2</v>
      </c>
      <c r="Q23" s="23">
        <v>-2.1</v>
      </c>
      <c r="R23" s="23">
        <v>-1.7</v>
      </c>
      <c r="S23" s="23">
        <v>-1.8</v>
      </c>
      <c r="T23" s="23">
        <v>-2.2000000000000002</v>
      </c>
      <c r="U23" s="23">
        <v>-2.5</v>
      </c>
      <c r="V23" s="23">
        <v>-2.5</v>
      </c>
      <c r="W23" s="23">
        <v>-2.8</v>
      </c>
      <c r="X23" s="23">
        <v>-3.2</v>
      </c>
      <c r="Y23" s="23">
        <v>-3.1</v>
      </c>
      <c r="Z23" s="23">
        <v>-2.8</v>
      </c>
      <c r="AA23" s="23">
        <v>-2.7</v>
      </c>
      <c r="AB23" s="23">
        <v>-2.6</v>
      </c>
      <c r="AC23" s="23">
        <v>0.4</v>
      </c>
      <c r="AD23" s="23">
        <v>0.3</v>
      </c>
      <c r="AE23" s="23">
        <v>0.3</v>
      </c>
      <c r="AF23" s="23">
        <v>0.2</v>
      </c>
      <c r="AG23" s="23">
        <f t="shared" si="3"/>
        <v>-1.2772727272727273</v>
      </c>
      <c r="AI23" s="25"/>
    </row>
    <row r="24" spans="1:35" ht="15" customHeight="1" x14ac:dyDescent="0.2">
      <c r="A24" s="4" t="s">
        <v>22</v>
      </c>
      <c r="B24" s="5"/>
      <c r="C24" s="5">
        <v>4.5999999999999996</v>
      </c>
      <c r="D24" s="5">
        <v>3.6</v>
      </c>
      <c r="E24" s="5">
        <v>4.7</v>
      </c>
      <c r="F24" s="5">
        <v>4.5999999999999996</v>
      </c>
      <c r="G24" s="5">
        <v>4.7</v>
      </c>
      <c r="H24" s="5">
        <v>3.5</v>
      </c>
      <c r="I24" s="5">
        <v>3.8</v>
      </c>
      <c r="J24" s="5">
        <v>3.2</v>
      </c>
      <c r="K24" s="5">
        <v>2.2000000000000002</v>
      </c>
      <c r="L24" s="5">
        <v>1.4</v>
      </c>
      <c r="M24" s="5">
        <v>1.4</v>
      </c>
      <c r="N24" s="5">
        <v>1</v>
      </c>
      <c r="O24" s="6">
        <v>0.1</v>
      </c>
      <c r="P24" s="6">
        <v>-0.1</v>
      </c>
      <c r="Q24" s="6">
        <v>-0.6</v>
      </c>
      <c r="R24" s="6">
        <v>-0.5</v>
      </c>
      <c r="S24" s="6">
        <v>-0.8</v>
      </c>
      <c r="T24" s="6">
        <v>-1.2</v>
      </c>
      <c r="U24" s="6">
        <v>-1.4</v>
      </c>
      <c r="V24" s="6">
        <v>-1.2</v>
      </c>
      <c r="W24" s="6">
        <v>-1.6</v>
      </c>
      <c r="X24" s="6">
        <v>-2.1</v>
      </c>
      <c r="Y24" s="6">
        <v>-3.2</v>
      </c>
      <c r="Z24" s="6">
        <v>-2.4</v>
      </c>
      <c r="AA24" s="6">
        <v>-2.7</v>
      </c>
      <c r="AB24" s="6">
        <v>-3.2</v>
      </c>
      <c r="AC24" s="6">
        <v>-5.6</v>
      </c>
      <c r="AD24" s="6">
        <v>-3.3</v>
      </c>
      <c r="AE24" s="6">
        <v>-3</v>
      </c>
      <c r="AF24" s="6">
        <v>-3.7</v>
      </c>
      <c r="AG24" s="6">
        <f t="shared" si="3"/>
        <v>7.3333333333333403E-2</v>
      </c>
      <c r="AI24" s="25"/>
    </row>
    <row r="25" spans="1:35" ht="15" customHeight="1" x14ac:dyDescent="0.2">
      <c r="A25" s="22" t="s">
        <v>23</v>
      </c>
      <c r="B25" s="23">
        <v>1.9</v>
      </c>
      <c r="C25" s="23">
        <v>2.4</v>
      </c>
      <c r="D25" s="23">
        <v>3.1</v>
      </c>
      <c r="E25" s="23">
        <v>2.2999999999999998</v>
      </c>
      <c r="F25" s="23">
        <v>2.2999999999999998</v>
      </c>
      <c r="G25" s="23">
        <v>1.7</v>
      </c>
      <c r="H25" s="23">
        <v>1.5</v>
      </c>
      <c r="I25" s="23">
        <v>1.7</v>
      </c>
      <c r="J25" s="23">
        <v>1.8</v>
      </c>
      <c r="K25" s="23">
        <v>1.4</v>
      </c>
      <c r="L25" s="23">
        <v>0.8</v>
      </c>
      <c r="M25" s="23">
        <v>1.2</v>
      </c>
      <c r="N25" s="23">
        <v>0.2</v>
      </c>
      <c r="O25" s="23">
        <v>0.8</v>
      </c>
      <c r="P25" s="23">
        <v>-0.3</v>
      </c>
      <c r="Q25" s="23">
        <v>0.01</v>
      </c>
      <c r="R25" s="23">
        <v>-0.1</v>
      </c>
      <c r="S25" s="23">
        <v>-0.4</v>
      </c>
      <c r="T25" s="23">
        <v>-0.6</v>
      </c>
      <c r="U25" s="23">
        <v>-0.6</v>
      </c>
      <c r="V25" s="23">
        <v>-1.3</v>
      </c>
      <c r="W25" s="23">
        <v>0.5</v>
      </c>
      <c r="X25" s="23">
        <v>0.4</v>
      </c>
      <c r="Y25" s="23">
        <v>0.3</v>
      </c>
      <c r="Z25" s="23">
        <v>0.3</v>
      </c>
      <c r="AA25" s="23">
        <v>0.2</v>
      </c>
      <c r="AB25" s="23">
        <v>0.2</v>
      </c>
      <c r="AC25" s="23">
        <v>0.3</v>
      </c>
      <c r="AD25" s="23">
        <v>0.2</v>
      </c>
      <c r="AE25" s="23">
        <v>0.1</v>
      </c>
      <c r="AF25" s="23">
        <v>0.2</v>
      </c>
      <c r="AG25" s="23">
        <f t="shared" si="3"/>
        <v>0.68699999999999972</v>
      </c>
      <c r="AI25" s="25"/>
    </row>
    <row r="26" spans="1:35" ht="15" customHeight="1" x14ac:dyDescent="0.2">
      <c r="A26" s="4" t="s">
        <v>24</v>
      </c>
      <c r="B26" s="5">
        <v>6.9</v>
      </c>
      <c r="C26" s="5">
        <v>8.4</v>
      </c>
      <c r="D26" s="5">
        <v>7.8</v>
      </c>
      <c r="E26" s="5">
        <v>7.4</v>
      </c>
      <c r="F26" s="5">
        <v>7.5</v>
      </c>
      <c r="G26" s="5">
        <v>7.3</v>
      </c>
      <c r="H26" s="5">
        <v>6.4</v>
      </c>
      <c r="I26" s="5">
        <v>6</v>
      </c>
      <c r="J26" s="5">
        <v>4.7</v>
      </c>
      <c r="K26" s="5">
        <v>5.9</v>
      </c>
      <c r="L26" s="5">
        <v>4.8</v>
      </c>
      <c r="M26" s="5">
        <v>4.7</v>
      </c>
      <c r="N26" s="5">
        <v>4.2</v>
      </c>
      <c r="O26" s="6">
        <v>2.7</v>
      </c>
      <c r="P26" s="6">
        <v>1.89</v>
      </c>
      <c r="Q26" s="6">
        <v>1.6</v>
      </c>
      <c r="R26" s="5" t="s">
        <v>1</v>
      </c>
      <c r="S26" s="6">
        <v>0.1</v>
      </c>
      <c r="T26" s="6">
        <v>0.1</v>
      </c>
      <c r="U26" s="6">
        <v>-0.02</v>
      </c>
      <c r="V26" s="6">
        <v>-0.27</v>
      </c>
      <c r="W26" s="6">
        <v>-0.66</v>
      </c>
      <c r="X26" s="6">
        <v>-0.68</v>
      </c>
      <c r="Y26" s="6">
        <v>-0.21627158703545901</v>
      </c>
      <c r="Z26" s="6">
        <v>-0.33</v>
      </c>
      <c r="AA26" s="6">
        <v>-0.21</v>
      </c>
      <c r="AB26" s="6">
        <v>-0.44</v>
      </c>
      <c r="AC26" s="6">
        <v>-0.77</v>
      </c>
      <c r="AD26" s="6">
        <v>-0.46</v>
      </c>
      <c r="AE26" s="6">
        <v>-0.94</v>
      </c>
      <c r="AF26" s="6">
        <v>-1.269932064430088</v>
      </c>
      <c r="AG26" s="6">
        <f t="shared" si="3"/>
        <v>2.5939240120184297</v>
      </c>
      <c r="AI26" s="25"/>
    </row>
    <row r="27" spans="1:35" ht="15" customHeight="1" x14ac:dyDescent="0.2">
      <c r="A27" s="22" t="s">
        <v>25</v>
      </c>
      <c r="B27" s="23">
        <v>5.2</v>
      </c>
      <c r="C27" s="23"/>
      <c r="D27" s="23">
        <v>7.7</v>
      </c>
      <c r="E27" s="23">
        <v>7.7</v>
      </c>
      <c r="F27" s="23">
        <v>7.8</v>
      </c>
      <c r="G27" s="23">
        <v>7.7</v>
      </c>
      <c r="H27" s="23">
        <v>7.4</v>
      </c>
      <c r="I27" s="23">
        <v>7.1</v>
      </c>
      <c r="J27" s="23">
        <v>6.5</v>
      </c>
      <c r="K27" s="23">
        <v>6.3</v>
      </c>
      <c r="L27" s="23">
        <v>5.6</v>
      </c>
      <c r="M27" s="23">
        <v>4.7</v>
      </c>
      <c r="N27" s="23">
        <v>4.55</v>
      </c>
      <c r="O27" s="23">
        <v>4.43</v>
      </c>
      <c r="P27" s="23">
        <v>3.98</v>
      </c>
      <c r="Q27" s="23">
        <v>3.57</v>
      </c>
      <c r="R27" s="23">
        <v>3.6</v>
      </c>
      <c r="S27" s="23">
        <v>3.5</v>
      </c>
      <c r="T27" s="23">
        <v>3.2</v>
      </c>
      <c r="U27" s="23">
        <v>3.2</v>
      </c>
      <c r="V27" s="23">
        <v>3</v>
      </c>
      <c r="W27" s="23">
        <v>2.9</v>
      </c>
      <c r="X27" s="23">
        <v>1.9</v>
      </c>
      <c r="Y27" s="23">
        <v>1.8</v>
      </c>
      <c r="Z27" s="23">
        <v>1.6</v>
      </c>
      <c r="AA27" s="23">
        <v>1.3</v>
      </c>
      <c r="AB27" s="23">
        <v>1.1000000000000001</v>
      </c>
      <c r="AC27" s="23">
        <v>0.96664436563234868</v>
      </c>
      <c r="AD27" s="23">
        <v>0.8</v>
      </c>
      <c r="AE27" s="23">
        <v>0.7</v>
      </c>
      <c r="AF27" s="23">
        <v>0.36</v>
      </c>
      <c r="AG27" s="23">
        <f t="shared" si="3"/>
        <v>3.9640222195045629</v>
      </c>
      <c r="AI27" s="25"/>
    </row>
    <row r="28" spans="1:35" ht="15" customHeight="1" x14ac:dyDescent="0.2">
      <c r="A28" s="4" t="s">
        <v>26</v>
      </c>
      <c r="B28" s="5">
        <v>10</v>
      </c>
      <c r="C28" s="5">
        <v>1.3</v>
      </c>
      <c r="D28" s="5"/>
      <c r="E28" s="5">
        <v>2.6</v>
      </c>
      <c r="F28" s="5">
        <v>2.2999999999999998</v>
      </c>
      <c r="G28" s="5">
        <v>3</v>
      </c>
      <c r="H28" s="5">
        <v>3.9</v>
      </c>
      <c r="I28" s="5">
        <v>1.7</v>
      </c>
      <c r="J28" s="5">
        <v>1.2</v>
      </c>
      <c r="K28" s="5">
        <v>0.5</v>
      </c>
      <c r="L28" s="5">
        <v>1.1000000000000001</v>
      </c>
      <c r="M28" s="5">
        <v>-0.3</v>
      </c>
      <c r="N28" s="5">
        <v>0.5</v>
      </c>
      <c r="O28" s="6">
        <v>0.8</v>
      </c>
      <c r="P28" s="6">
        <v>0.1</v>
      </c>
      <c r="Q28" s="6">
        <v>0.1</v>
      </c>
      <c r="R28" s="6">
        <v>-1.3</v>
      </c>
      <c r="S28" s="6">
        <v>-0.5</v>
      </c>
      <c r="T28" s="6">
        <v>-0.64</v>
      </c>
      <c r="U28" s="6">
        <v>-0.8</v>
      </c>
      <c r="V28" s="6">
        <v>-1.61</v>
      </c>
      <c r="W28" s="6">
        <v>-0.63</v>
      </c>
      <c r="X28" s="6">
        <v>-1.03</v>
      </c>
      <c r="Y28" s="6">
        <v>-0.33999999999999997</v>
      </c>
      <c r="Z28" s="6">
        <v>-9.0909090909090662E-3</v>
      </c>
      <c r="AA28" s="6">
        <v>0.1</v>
      </c>
      <c r="AB28" s="6">
        <v>0.15</v>
      </c>
      <c r="AC28" s="6">
        <v>0</v>
      </c>
      <c r="AD28" s="6">
        <v>-0.2</v>
      </c>
      <c r="AE28" s="6">
        <v>0</v>
      </c>
      <c r="AF28" s="6">
        <v>0</v>
      </c>
      <c r="AG28" s="6">
        <f t="shared" si="3"/>
        <v>0.41347962382445153</v>
      </c>
      <c r="AI28" s="25"/>
    </row>
    <row r="29" spans="1:35" ht="15" customHeight="1" x14ac:dyDescent="0.2">
      <c r="A29" s="22" t="s">
        <v>27</v>
      </c>
      <c r="B29" s="23">
        <v>-1.6</v>
      </c>
      <c r="C29" s="23">
        <v>-0.9</v>
      </c>
      <c r="D29" s="23">
        <v>-0.5</v>
      </c>
      <c r="E29" s="23">
        <v>-0.4</v>
      </c>
      <c r="F29" s="23">
        <v>0.1</v>
      </c>
      <c r="G29" s="23">
        <v>5.5</v>
      </c>
      <c r="H29" s="23">
        <v>4.9000000000000004</v>
      </c>
      <c r="I29" s="23">
        <v>3</v>
      </c>
      <c r="J29" s="23">
        <v>2.4</v>
      </c>
      <c r="K29" s="23">
        <v>-0.7</v>
      </c>
      <c r="L29" s="23">
        <v>-0.3</v>
      </c>
      <c r="M29" s="23">
        <v>0.2</v>
      </c>
      <c r="N29" s="23">
        <v>0.01</v>
      </c>
      <c r="O29" s="23">
        <v>-0.5</v>
      </c>
      <c r="P29" s="23">
        <v>0.41</v>
      </c>
      <c r="Q29" s="23">
        <v>-0.32</v>
      </c>
      <c r="R29" s="23">
        <v>0.06</v>
      </c>
      <c r="S29" s="23">
        <v>-0.7</v>
      </c>
      <c r="T29" s="23">
        <v>-2.2999999999999998</v>
      </c>
      <c r="U29" s="23">
        <v>-1</v>
      </c>
      <c r="V29" s="23">
        <v>-0.8</v>
      </c>
      <c r="W29" s="23">
        <v>-0.8</v>
      </c>
      <c r="X29" s="23">
        <v>-0.6</v>
      </c>
      <c r="Y29" s="23">
        <v>-0.9</v>
      </c>
      <c r="Z29" s="23">
        <v>-1.4</v>
      </c>
      <c r="AA29" s="23">
        <v>-1.3</v>
      </c>
      <c r="AB29" s="23">
        <v>-1.9</v>
      </c>
      <c r="AC29" s="23">
        <v>-1.9</v>
      </c>
      <c r="AD29" s="23">
        <v>0.6</v>
      </c>
      <c r="AE29" s="23">
        <v>0.6</v>
      </c>
      <c r="AF29" s="23">
        <v>0.5</v>
      </c>
      <c r="AG29" s="23">
        <f t="shared" si="3"/>
        <v>3.5333333333333369E-2</v>
      </c>
      <c r="AI29" s="25"/>
    </row>
    <row r="30" spans="1:35" ht="1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8"/>
      <c r="N30" s="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I30" s="25"/>
    </row>
    <row r="31" spans="1:35" ht="15" customHeight="1" x14ac:dyDescent="0.2">
      <c r="A31" s="21" t="s">
        <v>30</v>
      </c>
      <c r="B31" s="13">
        <f>MIN(B$4:B$29)</f>
        <v>-1.6</v>
      </c>
      <c r="C31" s="13">
        <f>MIN(C$4:C$29)</f>
        <v>-0.9</v>
      </c>
      <c r="D31" s="13">
        <f>MIN(D$4:D$29)</f>
        <v>-0.6</v>
      </c>
      <c r="E31" s="13">
        <f t="shared" ref="E31:K31" si="4">MIN(E$4:E$29)</f>
        <v>-0.6</v>
      </c>
      <c r="F31" s="13">
        <f t="shared" si="4"/>
        <v>0.1</v>
      </c>
      <c r="G31" s="13">
        <f t="shared" si="4"/>
        <v>0.2</v>
      </c>
      <c r="H31" s="13">
        <f t="shared" si="4"/>
        <v>0</v>
      </c>
      <c r="I31" s="13">
        <f t="shared" si="4"/>
        <v>0.1</v>
      </c>
      <c r="J31" s="13">
        <f t="shared" si="4"/>
        <v>-0.3</v>
      </c>
      <c r="K31" s="13">
        <f t="shared" si="4"/>
        <v>-3.7</v>
      </c>
      <c r="L31" s="13">
        <f t="shared" ref="L31:AG31" si="5">MIN(L$4:L$29)</f>
        <v>-0.6</v>
      </c>
      <c r="M31" s="13">
        <f t="shared" si="5"/>
        <v>-1.5</v>
      </c>
      <c r="N31" s="13">
        <f t="shared" si="5"/>
        <v>-2</v>
      </c>
      <c r="O31" s="13">
        <f t="shared" si="5"/>
        <v>-3.2</v>
      </c>
      <c r="P31" s="13">
        <f t="shared" si="5"/>
        <v>-1.64</v>
      </c>
      <c r="Q31" s="13">
        <f t="shared" si="5"/>
        <v>-2.4</v>
      </c>
      <c r="R31" s="13">
        <f t="shared" si="5"/>
        <v>-2.5</v>
      </c>
      <c r="S31" s="13">
        <f t="shared" si="5"/>
        <v>-4.4000000000000004</v>
      </c>
      <c r="T31" s="13">
        <f t="shared" si="5"/>
        <v>-3.9</v>
      </c>
      <c r="U31" s="13">
        <f t="shared" si="5"/>
        <v>-2.9</v>
      </c>
      <c r="V31" s="13">
        <f t="shared" si="5"/>
        <v>-3.98</v>
      </c>
      <c r="W31" s="13">
        <f t="shared" si="5"/>
        <v>-6.2822713295982213</v>
      </c>
      <c r="X31" s="13">
        <f t="shared" si="5"/>
        <v>-7.8</v>
      </c>
      <c r="Y31" s="13">
        <f t="shared" si="5"/>
        <v>-7.3</v>
      </c>
      <c r="Z31" s="13">
        <f t="shared" si="5"/>
        <v>-9</v>
      </c>
      <c r="AA31" s="13">
        <f t="shared" si="5"/>
        <v>-9.6</v>
      </c>
      <c r="AB31" s="13">
        <f t="shared" si="5"/>
        <v>-3.4</v>
      </c>
      <c r="AC31" s="13">
        <f t="shared" si="5"/>
        <v>-5.6</v>
      </c>
      <c r="AD31" s="13">
        <f t="shared" si="5"/>
        <v>-3.3</v>
      </c>
      <c r="AE31" s="13">
        <f t="shared" si="5"/>
        <v>-3</v>
      </c>
      <c r="AF31" s="13">
        <f t="shared" si="5"/>
        <v>-3.7</v>
      </c>
      <c r="AG31" s="13">
        <f t="shared" si="5"/>
        <v>-1.6733333333333333</v>
      </c>
      <c r="AI31" s="25"/>
    </row>
    <row r="32" spans="1:35" ht="15" customHeight="1" x14ac:dyDescent="0.2">
      <c r="A32" s="12" t="s">
        <v>80</v>
      </c>
      <c r="B32" s="10">
        <f>MEDIAN(B$4:B$29)</f>
        <v>2.8499999999999996</v>
      </c>
      <c r="C32" s="10">
        <f>MEDIAN(C$4:C$29)</f>
        <v>3.1</v>
      </c>
      <c r="D32" s="10">
        <f>MEDIAN(D$4:D$29)</f>
        <v>3.55</v>
      </c>
      <c r="E32" s="10">
        <f t="shared" ref="E32:K32" si="6">MEDIAN(E$4:E$29)</f>
        <v>3</v>
      </c>
      <c r="F32" s="10">
        <f t="shared" si="6"/>
        <v>3.3</v>
      </c>
      <c r="G32" s="10">
        <f t="shared" si="6"/>
        <v>3.2</v>
      </c>
      <c r="H32" s="10">
        <f t="shared" si="6"/>
        <v>3.2</v>
      </c>
      <c r="I32" s="10">
        <f t="shared" si="6"/>
        <v>2.8499999999999996</v>
      </c>
      <c r="J32" s="10">
        <f t="shared" si="6"/>
        <v>2.5</v>
      </c>
      <c r="K32" s="10">
        <f t="shared" si="6"/>
        <v>2.2000000000000002</v>
      </c>
      <c r="L32" s="10">
        <f t="shared" ref="L32:AG32" si="7">MEDIAN(L$4:L$29)</f>
        <v>1.6</v>
      </c>
      <c r="M32" s="10">
        <f t="shared" si="7"/>
        <v>1.25</v>
      </c>
      <c r="N32" s="10">
        <f t="shared" si="7"/>
        <v>0.9</v>
      </c>
      <c r="O32" s="10">
        <f t="shared" si="7"/>
        <v>0.85000000000000009</v>
      </c>
      <c r="P32" s="10">
        <f t="shared" si="7"/>
        <v>0.35499999999999998</v>
      </c>
      <c r="Q32" s="10">
        <f t="shared" si="7"/>
        <v>5.5000000000000007E-2</v>
      </c>
      <c r="R32" s="10">
        <f t="shared" si="7"/>
        <v>-0.1</v>
      </c>
      <c r="S32" s="10">
        <f t="shared" si="7"/>
        <v>-0.45</v>
      </c>
      <c r="T32" s="10">
        <f t="shared" si="7"/>
        <v>-0.43</v>
      </c>
      <c r="U32" s="10">
        <f t="shared" si="7"/>
        <v>-0.6</v>
      </c>
      <c r="V32" s="10">
        <f t="shared" si="7"/>
        <v>-0.8</v>
      </c>
      <c r="W32" s="10">
        <f t="shared" si="7"/>
        <v>-0.63</v>
      </c>
      <c r="X32" s="10">
        <f t="shared" si="7"/>
        <v>-0.7</v>
      </c>
      <c r="Y32" s="10">
        <f t="shared" si="7"/>
        <v>-0.56000000000000005</v>
      </c>
      <c r="Z32" s="10">
        <f t="shared" si="7"/>
        <v>-0.26500000000000001</v>
      </c>
      <c r="AA32" s="10">
        <f t="shared" si="7"/>
        <v>0.15000000000000002</v>
      </c>
      <c r="AB32" s="10">
        <f t="shared" si="7"/>
        <v>0.17499999999999999</v>
      </c>
      <c r="AC32" s="10">
        <f t="shared" si="7"/>
        <v>0.2</v>
      </c>
      <c r="AD32" s="10">
        <f t="shared" si="7"/>
        <v>0.2</v>
      </c>
      <c r="AE32" s="10">
        <f t="shared" si="7"/>
        <v>0.185</v>
      </c>
      <c r="AF32" s="10">
        <f>MEDIAN(AF$4:AF$29)</f>
        <v>0.2</v>
      </c>
      <c r="AG32" s="10">
        <f t="shared" si="7"/>
        <v>0.58769540229885053</v>
      </c>
      <c r="AI32" s="25"/>
    </row>
    <row r="33" spans="1:35" ht="15" customHeight="1" x14ac:dyDescent="0.2">
      <c r="A33" s="21" t="s">
        <v>31</v>
      </c>
      <c r="B33" s="13">
        <f>MAX(B$4:B$29)</f>
        <v>10</v>
      </c>
      <c r="C33" s="13">
        <f>MAX(C$4:C$29)</f>
        <v>9</v>
      </c>
      <c r="D33" s="13">
        <f>MAX(D$4:D$29)</f>
        <v>9.6</v>
      </c>
      <c r="E33" s="13">
        <f t="shared" ref="E33:K33" si="8">MAX(E$4:E$29)</f>
        <v>8.8000000000000007</v>
      </c>
      <c r="F33" s="13">
        <f t="shared" si="8"/>
        <v>9</v>
      </c>
      <c r="G33" s="13">
        <f t="shared" si="8"/>
        <v>8.8000000000000007</v>
      </c>
      <c r="H33" s="13">
        <f t="shared" si="8"/>
        <v>9.1999999999999993</v>
      </c>
      <c r="I33" s="13">
        <f t="shared" si="8"/>
        <v>8.3000000000000007</v>
      </c>
      <c r="J33" s="13">
        <f t="shared" si="8"/>
        <v>7.5</v>
      </c>
      <c r="K33" s="13">
        <f t="shared" si="8"/>
        <v>7</v>
      </c>
      <c r="L33" s="13">
        <f t="shared" ref="L33:AG33" si="9">MAX(L$4:L$29)</f>
        <v>7.3</v>
      </c>
      <c r="M33" s="13">
        <f t="shared" si="9"/>
        <v>6.5</v>
      </c>
      <c r="N33" s="13">
        <f t="shared" si="9"/>
        <v>6.1</v>
      </c>
      <c r="O33" s="13">
        <f t="shared" si="9"/>
        <v>5.7</v>
      </c>
      <c r="P33" s="13">
        <f t="shared" si="9"/>
        <v>6</v>
      </c>
      <c r="Q33" s="13">
        <f t="shared" si="9"/>
        <v>6.3</v>
      </c>
      <c r="R33" s="13">
        <f t="shared" si="9"/>
        <v>5</v>
      </c>
      <c r="S33" s="13">
        <f t="shared" si="9"/>
        <v>4.4000000000000004</v>
      </c>
      <c r="T33" s="13">
        <f t="shared" si="9"/>
        <v>4.87</v>
      </c>
      <c r="U33" s="13">
        <f t="shared" si="9"/>
        <v>4.32</v>
      </c>
      <c r="V33" s="13">
        <f t="shared" si="9"/>
        <v>4.0999999999999996</v>
      </c>
      <c r="W33" s="13">
        <f t="shared" si="9"/>
        <v>3.8</v>
      </c>
      <c r="X33" s="13">
        <f t="shared" si="9"/>
        <v>3.24</v>
      </c>
      <c r="Y33" s="13">
        <f t="shared" si="9"/>
        <v>2.89</v>
      </c>
      <c r="Z33" s="13">
        <f t="shared" si="9"/>
        <v>2.61</v>
      </c>
      <c r="AA33" s="13">
        <f t="shared" si="9"/>
        <v>2.5</v>
      </c>
      <c r="AB33" s="13">
        <f t="shared" si="9"/>
        <v>2.2000000000000002</v>
      </c>
      <c r="AC33" s="13">
        <f t="shared" si="9"/>
        <v>1.9</v>
      </c>
      <c r="AD33" s="13">
        <f t="shared" si="9"/>
        <v>1.64</v>
      </c>
      <c r="AE33" s="13">
        <f t="shared" si="9"/>
        <v>1.58</v>
      </c>
      <c r="AF33" s="13">
        <f t="shared" si="9"/>
        <v>1.68</v>
      </c>
      <c r="AG33" s="13">
        <f t="shared" si="9"/>
        <v>5.328666666666666</v>
      </c>
      <c r="AI33" s="25"/>
    </row>
    <row r="34" spans="1:35" ht="15" customHeight="1" x14ac:dyDescent="0.2">
      <c r="A34" s="2" t="s">
        <v>82</v>
      </c>
      <c r="B34" s="8">
        <f>AVERAGE(B4:B29)</f>
        <v>3.5</v>
      </c>
      <c r="C34" s="8">
        <f>AVERAGE(C4:C29)</f>
        <v>3.5647058823529414</v>
      </c>
      <c r="D34" s="8">
        <f>AVERAGE(D4:D29)</f>
        <v>3.7722222222222226</v>
      </c>
      <c r="E34" s="8">
        <f t="shared" ref="E34:K34" si="10">AVERAGE(E4:E29)</f>
        <v>3.2380952380952372</v>
      </c>
      <c r="F34" s="8">
        <f t="shared" si="10"/>
        <v>3.5649999999999991</v>
      </c>
      <c r="G34" s="8">
        <f t="shared" si="10"/>
        <v>3.6318181818181823</v>
      </c>
      <c r="H34" s="8">
        <f t="shared" si="10"/>
        <v>3.3608695652173917</v>
      </c>
      <c r="I34" s="8">
        <f t="shared" si="10"/>
        <v>3</v>
      </c>
      <c r="J34" s="8">
        <f t="shared" si="10"/>
        <v>2.7652173913043483</v>
      </c>
      <c r="K34" s="8">
        <f t="shared" si="10"/>
        <v>2.2159999999999997</v>
      </c>
      <c r="L34" s="8">
        <f t="shared" ref="L34:Q34" si="11">AVERAGE(L4:L29)</f>
        <v>2.134615384615385</v>
      </c>
      <c r="M34" s="8">
        <f t="shared" si="11"/>
        <v>1.6461538461538465</v>
      </c>
      <c r="N34" s="8">
        <f t="shared" si="11"/>
        <v>1.1909756695728226</v>
      </c>
      <c r="O34" s="10">
        <f t="shared" si="11"/>
        <v>0.92988732123700713</v>
      </c>
      <c r="P34" s="10">
        <f t="shared" si="11"/>
        <v>0.72039873157176126</v>
      </c>
      <c r="Q34" s="10">
        <f t="shared" si="11"/>
        <v>0.34600303587857323</v>
      </c>
      <c r="R34" s="10">
        <f t="shared" ref="R34:AG34" si="12">AVERAGE(R4:R29)</f>
        <v>8.7037464895366123E-2</v>
      </c>
      <c r="S34" s="10">
        <f t="shared" si="12"/>
        <v>-0.11656137641886699</v>
      </c>
      <c r="T34" s="10">
        <f t="shared" si="12"/>
        <v>-0.36199999999999988</v>
      </c>
      <c r="U34" s="10">
        <f t="shared" si="12"/>
        <v>-0.45264063597186988</v>
      </c>
      <c r="V34" s="10">
        <f t="shared" si="12"/>
        <v>-0.53984063597186993</v>
      </c>
      <c r="W34" s="10">
        <f t="shared" ref="W34:X34" si="13">AVERAGE(W4:W29)</f>
        <v>-0.75449085318392906</v>
      </c>
      <c r="X34" s="10">
        <f t="shared" si="13"/>
        <v>-0.9598290809496689</v>
      </c>
      <c r="Y34" s="10">
        <f t="shared" ref="Y34:Z34" si="14">AVERAGE(Y4:Y29)</f>
        <v>-0.8290508634814181</v>
      </c>
      <c r="Z34" s="10">
        <f t="shared" si="14"/>
        <v>-0.75458041958041933</v>
      </c>
      <c r="AA34" s="10">
        <f t="shared" ref="AA34:AB34" si="15">AVERAGE(AA4:AA29)</f>
        <v>-0.58692307692307688</v>
      </c>
      <c r="AB34" s="10">
        <f t="shared" si="15"/>
        <v>-0.38697491895089237</v>
      </c>
      <c r="AC34" s="10">
        <f t="shared" ref="AC34:AD34" si="16">AVERAGE(AC4:AC29)</f>
        <v>-0.12817795638272039</v>
      </c>
      <c r="AD34" s="10">
        <f t="shared" si="16"/>
        <v>0.1506380449004239</v>
      </c>
      <c r="AE34" s="10">
        <f t="shared" ref="AE34:AF34" si="17">AVERAGE(AE4:AE29)</f>
        <v>0.13126419393303707</v>
      </c>
      <c r="AF34" s="10">
        <f t="shared" si="17"/>
        <v>-1.162387898240097E-2</v>
      </c>
      <c r="AG34" s="10">
        <f t="shared" si="12"/>
        <v>0.87047729419904896</v>
      </c>
      <c r="AI34" s="25"/>
    </row>
    <row r="35" spans="1:35" ht="15" customHeight="1" x14ac:dyDescent="0.2">
      <c r="A35" s="1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0"/>
      <c r="AG35" s="18"/>
      <c r="AI35" s="25"/>
    </row>
    <row r="36" spans="1:35" ht="15" customHeight="1" x14ac:dyDescent="0.2">
      <c r="A36" s="35"/>
      <c r="B36" s="37" t="str">
        <f>IF($A$36="","",VLOOKUP($A$36,$A$4:B29,(B2-1989)))</f>
        <v/>
      </c>
      <c r="C36" s="40" t="str">
        <f>IF($A$36="","",VLOOKUP($A$36,$A$4:C29,(B2-1988)))</f>
        <v/>
      </c>
      <c r="D36" s="40" t="str">
        <f>IF($A$36="","",VLOOKUP($A$36,$A$4:D29,(C2-1988)))</f>
        <v/>
      </c>
      <c r="E36" s="40" t="str">
        <f>IF($A$36="","",VLOOKUP($A$36,$A$4:E29,(D2-1988)))</f>
        <v/>
      </c>
      <c r="F36" s="40" t="str">
        <f>IF($A$36="","",VLOOKUP($A$36,$A$4:F29,(E2-1988)))</f>
        <v/>
      </c>
      <c r="G36" s="40" t="str">
        <f>IF($A$36="","",VLOOKUP($A$36,$A$4:G29,(F2-1988)))</f>
        <v/>
      </c>
      <c r="H36" s="40" t="str">
        <f>IF($A$36="","",VLOOKUP($A$36,$A$4:H29,(G2-1988)))</f>
        <v/>
      </c>
      <c r="I36" s="40" t="str">
        <f>IF($A$36="","",VLOOKUP($A$36,$A$4:I29,(H2-1988)))</f>
        <v/>
      </c>
      <c r="J36" s="40" t="str">
        <f>IF($A$36="","",VLOOKUP($A$36,$A$4:J29,(I2-1988)))</f>
        <v/>
      </c>
      <c r="K36" s="40" t="str">
        <f>IF($A$36="","",VLOOKUP($A$36,$A$4:K29,(J2-1988)))</f>
        <v/>
      </c>
      <c r="L36" s="40" t="str">
        <f>IF($A$36="","",VLOOKUP($A$36,$A$4:L29,(K2-1988)))</f>
        <v/>
      </c>
      <c r="M36" s="40" t="str">
        <f>IF($A$36="","",VLOOKUP($A$36,$A$4:M29,(L2-1988)))</f>
        <v/>
      </c>
      <c r="N36" s="40" t="str">
        <f>IF($A$36="","",VLOOKUP($A$36,$A$4:N29,(M2-1988)))</f>
        <v/>
      </c>
      <c r="O36" s="40" t="str">
        <f>IF($A$36="","",VLOOKUP($A$36,$A$4:O29,(N2-1988)))</f>
        <v/>
      </c>
      <c r="P36" s="40" t="str">
        <f>IF($A$36="","",VLOOKUP($A$36,$A$4:P29,(O2-1988)))</f>
        <v/>
      </c>
      <c r="Q36" s="40" t="str">
        <f>IF($A$36="","",VLOOKUP($A$36,$A$4:Q29,(P2-1988)))</f>
        <v/>
      </c>
      <c r="R36" s="40" t="str">
        <f>IF($A$36="","",VLOOKUP($A$36,$A$4:R29,(Q2-1988)))</f>
        <v/>
      </c>
      <c r="S36" s="40" t="str">
        <f>IF($A$36="","",VLOOKUP($A$36,$A$4:S29,(R2-1988)))</f>
        <v/>
      </c>
      <c r="T36" s="40" t="str">
        <f>IF($A$36="","",VLOOKUP($A$36,$A$4:T29,(S2-1988)))</f>
        <v/>
      </c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10"/>
      <c r="AG36" s="40"/>
      <c r="AI36" s="25"/>
    </row>
    <row r="37" spans="1:35" ht="15" customHeight="1" x14ac:dyDescent="0.2"/>
    <row r="38" spans="1:35" ht="15" customHeight="1" x14ac:dyDescent="0.2">
      <c r="A38" s="2" t="s">
        <v>29</v>
      </c>
      <c r="P38" s="14"/>
    </row>
    <row r="39" spans="1:35" ht="15" customHeight="1" x14ac:dyDescent="0.2"/>
    <row r="40" spans="1:35" ht="15" customHeight="1" x14ac:dyDescent="0.2">
      <c r="A40" s="15" t="s">
        <v>46</v>
      </c>
    </row>
    <row r="41" spans="1:35" ht="22.5" x14ac:dyDescent="0.2">
      <c r="A41" s="33" t="s">
        <v>47</v>
      </c>
      <c r="B41" s="45">
        <f t="shared" ref="B41:F41" si="18">COUNTIF(B4:B29,"&lt;=2")</f>
        <v>7</v>
      </c>
      <c r="C41" s="45">
        <f t="shared" si="18"/>
        <v>5</v>
      </c>
      <c r="D41" s="45">
        <f t="shared" si="18"/>
        <v>6</v>
      </c>
      <c r="E41" s="45">
        <f t="shared" si="18"/>
        <v>6</v>
      </c>
      <c r="F41" s="45">
        <f t="shared" si="18"/>
        <v>5</v>
      </c>
      <c r="G41" s="45">
        <f>COUNTIF(G4:G29,"&lt;=2")</f>
        <v>6</v>
      </c>
      <c r="H41" s="45">
        <f t="shared" ref="H41:AG41" si="19">COUNTIF(H4:H29,"&lt;=2")</f>
        <v>8</v>
      </c>
      <c r="I41" s="45">
        <f t="shared" si="19"/>
        <v>10</v>
      </c>
      <c r="J41" s="45">
        <f t="shared" si="19"/>
        <v>7</v>
      </c>
      <c r="K41" s="45">
        <f t="shared" si="19"/>
        <v>12</v>
      </c>
      <c r="L41" s="45">
        <f t="shared" si="19"/>
        <v>14</v>
      </c>
      <c r="M41" s="45">
        <f t="shared" si="19"/>
        <v>18</v>
      </c>
      <c r="N41" s="45">
        <f t="shared" si="19"/>
        <v>20</v>
      </c>
      <c r="O41" s="45">
        <f t="shared" si="19"/>
        <v>20</v>
      </c>
      <c r="P41" s="45">
        <f t="shared" si="19"/>
        <v>23</v>
      </c>
      <c r="Q41" s="45">
        <f t="shared" si="19"/>
        <v>21</v>
      </c>
      <c r="R41" s="45">
        <f t="shared" si="19"/>
        <v>20</v>
      </c>
      <c r="S41" s="45">
        <f t="shared" si="19"/>
        <v>21</v>
      </c>
      <c r="T41" s="45">
        <f t="shared" si="19"/>
        <v>22</v>
      </c>
      <c r="U41" s="45">
        <f t="shared" si="19"/>
        <v>23</v>
      </c>
      <c r="V41" s="45">
        <f t="shared" si="19"/>
        <v>23</v>
      </c>
      <c r="W41" s="45">
        <f t="shared" si="19"/>
        <v>23</v>
      </c>
      <c r="X41" s="45">
        <f t="shared" si="19"/>
        <v>24</v>
      </c>
      <c r="Y41" s="45">
        <f t="shared" si="19"/>
        <v>24</v>
      </c>
      <c r="Z41" s="45">
        <f t="shared" si="19"/>
        <v>25</v>
      </c>
      <c r="AA41" s="45">
        <f t="shared" ref="AA41:AB41" si="20">COUNTIF(AA4:AA29,"&lt;=2")</f>
        <v>24</v>
      </c>
      <c r="AB41" s="45">
        <f t="shared" si="20"/>
        <v>24</v>
      </c>
      <c r="AC41" s="45">
        <f t="shared" ref="AC41:AD41" si="21">COUNTIF(AC4:AC29,"&lt;=2")</f>
        <v>25</v>
      </c>
      <c r="AD41" s="45">
        <f t="shared" si="21"/>
        <v>26</v>
      </c>
      <c r="AE41" s="45">
        <f t="shared" ref="AE41:AF41" si="22">COUNTIF(AE4:AE29,"&lt;=2")</f>
        <v>26</v>
      </c>
      <c r="AF41" s="45">
        <f t="shared" si="22"/>
        <v>26</v>
      </c>
      <c r="AG41" s="45">
        <f t="shared" si="19"/>
        <v>21</v>
      </c>
      <c r="AI41" s="2">
        <f>COUNTIF(AI4:AI29,"&lt;0")</f>
        <v>0</v>
      </c>
    </row>
    <row r="42" spans="1:35" ht="22.5" x14ac:dyDescent="0.2">
      <c r="A42" s="33" t="s">
        <v>48</v>
      </c>
      <c r="B42" s="45">
        <f t="shared" ref="B42:F42" si="23">COUNTIFS(B4:B29,"&lt;=5",B4:B29,"&gt;2")</f>
        <v>2</v>
      </c>
      <c r="C42" s="45">
        <f t="shared" si="23"/>
        <v>7</v>
      </c>
      <c r="D42" s="45">
        <f t="shared" si="23"/>
        <v>7</v>
      </c>
      <c r="E42" s="45">
        <f t="shared" si="23"/>
        <v>11</v>
      </c>
      <c r="F42" s="45">
        <f t="shared" si="23"/>
        <v>10</v>
      </c>
      <c r="G42" s="45">
        <f>COUNTIFS(G4:G29,"&lt;=5",G4:G29,"&gt;2")</f>
        <v>11</v>
      </c>
      <c r="H42" s="45">
        <f t="shared" ref="H42:AG42" si="24">COUNTIFS(H4:H29,"&lt;=5",H4:H29,"&gt;2")</f>
        <v>11</v>
      </c>
      <c r="I42" s="45">
        <f t="shared" si="24"/>
        <v>10</v>
      </c>
      <c r="J42" s="45">
        <f t="shared" si="24"/>
        <v>14</v>
      </c>
      <c r="K42" s="45">
        <f t="shared" si="24"/>
        <v>10</v>
      </c>
      <c r="L42" s="45">
        <f t="shared" si="24"/>
        <v>10</v>
      </c>
      <c r="M42" s="45">
        <f t="shared" si="24"/>
        <v>7</v>
      </c>
      <c r="N42" s="45">
        <f t="shared" si="24"/>
        <v>5</v>
      </c>
      <c r="O42" s="45">
        <f t="shared" si="24"/>
        <v>5</v>
      </c>
      <c r="P42" s="45">
        <f t="shared" si="24"/>
        <v>2</v>
      </c>
      <c r="Q42" s="45">
        <f t="shared" si="24"/>
        <v>2</v>
      </c>
      <c r="R42" s="45">
        <f t="shared" si="24"/>
        <v>3</v>
      </c>
      <c r="S42" s="45">
        <f t="shared" si="24"/>
        <v>3</v>
      </c>
      <c r="T42" s="45">
        <f t="shared" si="24"/>
        <v>3</v>
      </c>
      <c r="U42" s="45">
        <f t="shared" si="24"/>
        <v>2</v>
      </c>
      <c r="V42" s="45">
        <f t="shared" si="24"/>
        <v>2</v>
      </c>
      <c r="W42" s="45">
        <f t="shared" si="24"/>
        <v>2</v>
      </c>
      <c r="X42" s="45">
        <f t="shared" si="24"/>
        <v>1</v>
      </c>
      <c r="Y42" s="45">
        <f t="shared" si="24"/>
        <v>1</v>
      </c>
      <c r="Z42" s="45">
        <f t="shared" si="24"/>
        <v>1</v>
      </c>
      <c r="AA42" s="45">
        <f t="shared" ref="AA42:AB42" si="25">COUNTIFS(AA4:AA29,"&lt;=5",AA4:AA29,"&gt;2")</f>
        <v>2</v>
      </c>
      <c r="AB42" s="45">
        <f t="shared" si="25"/>
        <v>2</v>
      </c>
      <c r="AC42" s="45">
        <f t="shared" ref="AC42:AD42" si="26">COUNTIFS(AC4:AC29,"&lt;=5",AC4:AC29,"&gt;2")</f>
        <v>0</v>
      </c>
      <c r="AD42" s="45">
        <f t="shared" si="26"/>
        <v>0</v>
      </c>
      <c r="AE42" s="45">
        <f t="shared" ref="AE42:AF42" si="27">COUNTIFS(AE4:AE29,"&lt;=5",AE4:AE29,"&gt;2")</f>
        <v>0</v>
      </c>
      <c r="AF42" s="45">
        <f t="shared" si="27"/>
        <v>0</v>
      </c>
      <c r="AG42" s="45">
        <f t="shared" si="24"/>
        <v>4</v>
      </c>
      <c r="AI42" s="2" t="s">
        <v>28</v>
      </c>
    </row>
    <row r="43" spans="1:35" ht="22.5" x14ac:dyDescent="0.2">
      <c r="A43" s="33" t="s">
        <v>49</v>
      </c>
      <c r="B43" s="45">
        <f t="shared" ref="B43:F43" si="28">COUNTIFS(B4:B29,"&lt;=8",B4:B29,"&gt;5")</f>
        <v>3</v>
      </c>
      <c r="C43" s="45">
        <f t="shared" si="28"/>
        <v>3</v>
      </c>
      <c r="D43" s="45">
        <f t="shared" si="28"/>
        <v>4</v>
      </c>
      <c r="E43" s="45">
        <f t="shared" si="28"/>
        <v>3</v>
      </c>
      <c r="F43" s="45">
        <f t="shared" si="28"/>
        <v>4</v>
      </c>
      <c r="G43" s="45">
        <f>COUNTIFS(G4:G29,"&lt;=8",G4:G29,"&gt;5")</f>
        <v>4</v>
      </c>
      <c r="H43" s="45">
        <f t="shared" ref="H43:AG43" si="29">COUNTIFS(H4:H29,"&lt;=8",H4:H29,"&gt;5")</f>
        <v>3</v>
      </c>
      <c r="I43" s="45">
        <f t="shared" si="29"/>
        <v>3</v>
      </c>
      <c r="J43" s="45">
        <f t="shared" si="29"/>
        <v>2</v>
      </c>
      <c r="K43" s="45">
        <f t="shared" si="29"/>
        <v>3</v>
      </c>
      <c r="L43" s="45">
        <f t="shared" si="29"/>
        <v>2</v>
      </c>
      <c r="M43" s="45">
        <f t="shared" si="29"/>
        <v>1</v>
      </c>
      <c r="N43" s="45">
        <f t="shared" si="29"/>
        <v>1</v>
      </c>
      <c r="O43" s="45">
        <f t="shared" si="29"/>
        <v>1</v>
      </c>
      <c r="P43" s="45">
        <f t="shared" si="29"/>
        <v>1</v>
      </c>
      <c r="Q43" s="45">
        <f t="shared" si="29"/>
        <v>1</v>
      </c>
      <c r="R43" s="45">
        <f t="shared" si="29"/>
        <v>0</v>
      </c>
      <c r="S43" s="45">
        <f t="shared" si="29"/>
        <v>0</v>
      </c>
      <c r="T43" s="45">
        <f t="shared" si="29"/>
        <v>0</v>
      </c>
      <c r="U43" s="45">
        <f t="shared" si="29"/>
        <v>0</v>
      </c>
      <c r="V43" s="45">
        <f t="shared" si="29"/>
        <v>0</v>
      </c>
      <c r="W43" s="45">
        <f t="shared" si="29"/>
        <v>0</v>
      </c>
      <c r="X43" s="45">
        <f t="shared" si="29"/>
        <v>0</v>
      </c>
      <c r="Y43" s="45">
        <f t="shared" si="29"/>
        <v>0</v>
      </c>
      <c r="Z43" s="45">
        <f t="shared" si="29"/>
        <v>0</v>
      </c>
      <c r="AA43" s="45">
        <f t="shared" ref="AA43:AB43" si="30">COUNTIFS(AA4:AA29,"&lt;=8",AA4:AA29,"&gt;5")</f>
        <v>0</v>
      </c>
      <c r="AB43" s="45">
        <f t="shared" si="30"/>
        <v>0</v>
      </c>
      <c r="AC43" s="45">
        <f t="shared" ref="AC43:AD43" si="31">COUNTIFS(AC4:AC29,"&lt;=8",AC4:AC29,"&gt;5")</f>
        <v>0</v>
      </c>
      <c r="AD43" s="45">
        <f t="shared" si="31"/>
        <v>0</v>
      </c>
      <c r="AE43" s="45">
        <f t="shared" ref="AE43:AF43" si="32">COUNTIFS(AE4:AE29,"&lt;=8",AE4:AE29,"&gt;5")</f>
        <v>0</v>
      </c>
      <c r="AF43" s="45">
        <f t="shared" si="32"/>
        <v>0</v>
      </c>
      <c r="AG43" s="45">
        <f t="shared" si="29"/>
        <v>1</v>
      </c>
    </row>
    <row r="44" spans="1:35" ht="22.5" x14ac:dyDescent="0.2">
      <c r="A44" s="33" t="s">
        <v>50</v>
      </c>
      <c r="B44" s="32">
        <f t="shared" ref="B44:F44" si="33">COUNTIFS(B4:B29,"&gt;8")</f>
        <v>2</v>
      </c>
      <c r="C44" s="32">
        <f t="shared" si="33"/>
        <v>2</v>
      </c>
      <c r="D44" s="32">
        <f t="shared" si="33"/>
        <v>1</v>
      </c>
      <c r="E44" s="32">
        <f t="shared" si="33"/>
        <v>1</v>
      </c>
      <c r="F44" s="32">
        <f t="shared" si="33"/>
        <v>1</v>
      </c>
      <c r="G44" s="32">
        <f>COUNTIFS(G4:G29,"&gt;8")</f>
        <v>1</v>
      </c>
      <c r="H44" s="32">
        <f t="shared" ref="H44:AG44" si="34">COUNTIFS(H4:H29,"&gt;8")</f>
        <v>1</v>
      </c>
      <c r="I44" s="32">
        <f t="shared" si="34"/>
        <v>1</v>
      </c>
      <c r="J44" s="32">
        <f t="shared" si="34"/>
        <v>0</v>
      </c>
      <c r="K44" s="32">
        <f t="shared" si="34"/>
        <v>0</v>
      </c>
      <c r="L44" s="32">
        <f t="shared" si="34"/>
        <v>0</v>
      </c>
      <c r="M44" s="32">
        <f t="shared" si="34"/>
        <v>0</v>
      </c>
      <c r="N44" s="32">
        <f t="shared" si="34"/>
        <v>0</v>
      </c>
      <c r="O44" s="32">
        <f t="shared" si="34"/>
        <v>0</v>
      </c>
      <c r="P44" s="32">
        <f t="shared" si="34"/>
        <v>0</v>
      </c>
      <c r="Q44" s="32">
        <f t="shared" si="34"/>
        <v>0</v>
      </c>
      <c r="R44" s="32">
        <f t="shared" si="34"/>
        <v>0</v>
      </c>
      <c r="S44" s="32">
        <f t="shared" si="34"/>
        <v>0</v>
      </c>
      <c r="T44" s="32">
        <f t="shared" si="34"/>
        <v>0</v>
      </c>
      <c r="U44" s="32">
        <f t="shared" si="34"/>
        <v>0</v>
      </c>
      <c r="V44" s="32">
        <f t="shared" si="34"/>
        <v>0</v>
      </c>
      <c r="W44" s="32">
        <f t="shared" si="34"/>
        <v>0</v>
      </c>
      <c r="X44" s="32">
        <f t="shared" si="34"/>
        <v>0</v>
      </c>
      <c r="Y44" s="32">
        <f t="shared" si="34"/>
        <v>0</v>
      </c>
      <c r="Z44" s="32">
        <f t="shared" si="34"/>
        <v>0</v>
      </c>
      <c r="AA44" s="32">
        <f t="shared" ref="AA44:AB44" si="35">COUNTIFS(AA4:AA29,"&gt;8")</f>
        <v>0</v>
      </c>
      <c r="AB44" s="32">
        <f t="shared" si="35"/>
        <v>0</v>
      </c>
      <c r="AC44" s="32">
        <f t="shared" ref="AC44:AD44" si="36">COUNTIFS(AC4:AC29,"&gt;8")</f>
        <v>0</v>
      </c>
      <c r="AD44" s="32">
        <f t="shared" si="36"/>
        <v>0</v>
      </c>
      <c r="AE44" s="32">
        <f t="shared" ref="AE44:AF44" si="37">COUNTIFS(AE4:AE29,"&gt;8")</f>
        <v>0</v>
      </c>
      <c r="AF44" s="32">
        <f t="shared" si="37"/>
        <v>0</v>
      </c>
      <c r="AG44" s="32">
        <f t="shared" si="34"/>
        <v>0</v>
      </c>
    </row>
    <row r="45" spans="1:35" x14ac:dyDescent="0.2">
      <c r="A45" s="2" t="s">
        <v>39</v>
      </c>
      <c r="B45" s="32">
        <f>COUNTIF(B4:B29,"&lt;=0")+COUNTIF(B4:B29,"&gt;0")</f>
        <v>14</v>
      </c>
      <c r="C45" s="32">
        <f t="shared" ref="C45:Q45" si="38">COUNTIF(C4:C29,"&lt;=0")+COUNTIF(C4:C29,"&gt;0")</f>
        <v>17</v>
      </c>
      <c r="D45" s="32">
        <f t="shared" si="38"/>
        <v>18</v>
      </c>
      <c r="E45" s="32">
        <f t="shared" si="38"/>
        <v>21</v>
      </c>
      <c r="F45" s="32">
        <f t="shared" si="38"/>
        <v>20</v>
      </c>
      <c r="G45" s="32">
        <f t="shared" si="38"/>
        <v>22</v>
      </c>
      <c r="H45" s="32">
        <f t="shared" si="38"/>
        <v>23</v>
      </c>
      <c r="I45" s="32">
        <f t="shared" si="38"/>
        <v>24</v>
      </c>
      <c r="J45" s="32">
        <f t="shared" si="38"/>
        <v>23</v>
      </c>
      <c r="K45" s="32">
        <f t="shared" si="38"/>
        <v>25</v>
      </c>
      <c r="L45" s="32">
        <f t="shared" si="38"/>
        <v>26</v>
      </c>
      <c r="M45" s="32">
        <f t="shared" si="38"/>
        <v>26</v>
      </c>
      <c r="N45" s="32">
        <f t="shared" si="38"/>
        <v>26</v>
      </c>
      <c r="O45" s="32">
        <f t="shared" si="38"/>
        <v>26</v>
      </c>
      <c r="P45" s="32">
        <f t="shared" si="38"/>
        <v>26</v>
      </c>
      <c r="Q45" s="32">
        <f t="shared" si="38"/>
        <v>24</v>
      </c>
      <c r="R45" s="32">
        <f t="shared" ref="R45:AG45" si="39">COUNTIF(R4:R29,"&lt;=0")+COUNTIF(R4:R29,"&gt;0")</f>
        <v>23</v>
      </c>
      <c r="S45" s="32">
        <f t="shared" si="39"/>
        <v>24</v>
      </c>
      <c r="T45" s="32">
        <f t="shared" si="39"/>
        <v>25</v>
      </c>
      <c r="U45" s="32">
        <f t="shared" si="39"/>
        <v>25</v>
      </c>
      <c r="V45" s="32">
        <f t="shared" si="39"/>
        <v>25</v>
      </c>
      <c r="W45" s="32">
        <f t="shared" si="39"/>
        <v>25</v>
      </c>
      <c r="X45" s="32">
        <f t="shared" ref="X45:Y45" si="40">COUNTIF(X4:X29,"&lt;=0")+COUNTIF(X4:X29,"&gt;0")</f>
        <v>25</v>
      </c>
      <c r="Y45" s="32">
        <f t="shared" si="40"/>
        <v>25</v>
      </c>
      <c r="Z45" s="32">
        <f t="shared" ref="Z45:AA45" si="41">COUNTIF(Z4:Z29,"&lt;=0")+COUNTIF(Z4:Z29,"&gt;0")</f>
        <v>26</v>
      </c>
      <c r="AA45" s="32">
        <f t="shared" si="41"/>
        <v>26</v>
      </c>
      <c r="AB45" s="32">
        <f t="shared" ref="AB45:AC45" si="42">COUNTIF(AB4:AB29,"&lt;=0")+COUNTIF(AB4:AB29,"&gt;0")</f>
        <v>26</v>
      </c>
      <c r="AC45" s="32">
        <f t="shared" si="42"/>
        <v>25</v>
      </c>
      <c r="AD45" s="32">
        <f t="shared" ref="AD45:AE45" si="43">COUNTIF(AD4:AD29,"&lt;=0")+COUNTIF(AD4:AD29,"&gt;0")</f>
        <v>26</v>
      </c>
      <c r="AE45" s="32">
        <f t="shared" si="43"/>
        <v>26</v>
      </c>
      <c r="AF45" s="32">
        <f t="shared" ref="AF45" si="44">COUNTIF(AF4:AF29,"&lt;=0")+COUNTIF(AF4:AF29,"&gt;0")</f>
        <v>26</v>
      </c>
      <c r="AG45" s="32">
        <f t="shared" si="39"/>
        <v>26</v>
      </c>
    </row>
    <row r="46" spans="1:35" ht="15" customHeight="1" x14ac:dyDescent="0.2"/>
    <row r="76" spans="1:1" ht="20.25" x14ac:dyDescent="0.3">
      <c r="A76" s="49" t="s">
        <v>87</v>
      </c>
    </row>
    <row r="107" spans="1:15" ht="12.75" x14ac:dyDescent="0.2">
      <c r="A107"/>
      <c r="B107" s="27"/>
      <c r="C107" s="27"/>
      <c r="D107" s="27"/>
      <c r="E107" s="27"/>
      <c r="F107" s="27"/>
      <c r="K107" s="27">
        <v>2013</v>
      </c>
      <c r="L107" s="27">
        <f>K107+2</f>
        <v>2015</v>
      </c>
      <c r="M107" s="27">
        <f t="shared" ref="M107:O107" si="45">L107+2</f>
        <v>2017</v>
      </c>
      <c r="N107" s="27">
        <f t="shared" si="45"/>
        <v>2019</v>
      </c>
      <c r="O107" s="27">
        <f t="shared" si="45"/>
        <v>2021</v>
      </c>
    </row>
    <row r="108" spans="1:15" ht="12.75" x14ac:dyDescent="0.2">
      <c r="A108"/>
      <c r="B108"/>
      <c r="C108"/>
      <c r="D108"/>
      <c r="E108"/>
      <c r="F108" s="52"/>
      <c r="K108"/>
      <c r="L108"/>
      <c r="M108"/>
      <c r="N108"/>
      <c r="O108" s="52"/>
    </row>
    <row r="109" spans="1:15" ht="12.75" x14ac:dyDescent="0.2">
      <c r="A109" t="s">
        <v>101</v>
      </c>
      <c r="B109" s="48"/>
      <c r="C109" s="48"/>
      <c r="D109" s="48"/>
      <c r="E109" s="48"/>
      <c r="F109" s="48"/>
      <c r="K109" s="48">
        <f>+X41</f>
        <v>24</v>
      </c>
      <c r="L109" s="48">
        <f>+Z41</f>
        <v>25</v>
      </c>
      <c r="M109" s="48">
        <f>+AB41</f>
        <v>24</v>
      </c>
      <c r="N109" s="48">
        <f>+AD41</f>
        <v>26</v>
      </c>
      <c r="O109" s="48">
        <f>+AF41</f>
        <v>26</v>
      </c>
    </row>
    <row r="110" spans="1:15" ht="12.75" x14ac:dyDescent="0.2">
      <c r="A110" t="s">
        <v>102</v>
      </c>
      <c r="B110" s="48"/>
      <c r="C110" s="48"/>
      <c r="D110" s="48"/>
      <c r="E110" s="48"/>
      <c r="F110" s="48"/>
      <c r="K110" s="48">
        <f t="shared" ref="K110:K112" si="46">+X42</f>
        <v>1</v>
      </c>
      <c r="L110" s="48">
        <f t="shared" ref="L110:L112" si="47">+Z42</f>
        <v>1</v>
      </c>
      <c r="M110" s="48">
        <f t="shared" ref="M110:M112" si="48">+AB42</f>
        <v>2</v>
      </c>
      <c r="N110" s="48">
        <f t="shared" ref="N110:N112" si="49">+AD42</f>
        <v>0</v>
      </c>
      <c r="O110" s="48">
        <f t="shared" ref="O110:O112" si="50">+AF42</f>
        <v>0</v>
      </c>
    </row>
    <row r="111" spans="1:15" ht="12.75" x14ac:dyDescent="0.2">
      <c r="A111" t="s">
        <v>103</v>
      </c>
      <c r="B111" s="48"/>
      <c r="C111" s="48"/>
      <c r="D111" s="48"/>
      <c r="E111" s="48"/>
      <c r="F111" s="48"/>
      <c r="K111" s="48">
        <f t="shared" si="46"/>
        <v>0</v>
      </c>
      <c r="L111" s="48">
        <f t="shared" si="47"/>
        <v>0</v>
      </c>
      <c r="M111" s="48">
        <f t="shared" si="48"/>
        <v>0</v>
      </c>
      <c r="N111" s="48">
        <f t="shared" si="49"/>
        <v>0</v>
      </c>
      <c r="O111" s="48">
        <f t="shared" si="50"/>
        <v>0</v>
      </c>
    </row>
    <row r="112" spans="1:15" ht="12.75" x14ac:dyDescent="0.2">
      <c r="A112" t="s">
        <v>104</v>
      </c>
      <c r="B112"/>
      <c r="C112"/>
      <c r="D112"/>
      <c r="E112"/>
      <c r="F112" s="52"/>
      <c r="K112" s="48">
        <f t="shared" si="46"/>
        <v>0</v>
      </c>
      <c r="L112" s="48">
        <f t="shared" si="47"/>
        <v>0</v>
      </c>
      <c r="M112" s="48">
        <f t="shared" si="48"/>
        <v>0</v>
      </c>
      <c r="N112" s="48">
        <f t="shared" si="49"/>
        <v>0</v>
      </c>
      <c r="O112" s="48">
        <f t="shared" si="50"/>
        <v>0</v>
      </c>
    </row>
    <row r="113" spans="1:15" ht="12.75" x14ac:dyDescent="0.2">
      <c r="A113"/>
      <c r="B113"/>
      <c r="C113"/>
      <c r="D113"/>
      <c r="E113"/>
      <c r="F113" s="52"/>
      <c r="K113"/>
      <c r="L113"/>
      <c r="M113"/>
      <c r="N113"/>
      <c r="O113" s="52"/>
    </row>
    <row r="114" spans="1:15" ht="12.75" x14ac:dyDescent="0.2">
      <c r="A114" t="s">
        <v>91</v>
      </c>
      <c r="B114"/>
      <c r="C114"/>
      <c r="D114"/>
      <c r="E114"/>
      <c r="F114" s="52"/>
      <c r="K114">
        <f>SUM(K109:K113)</f>
        <v>25</v>
      </c>
      <c r="L114">
        <f>SUM(L109:L113)</f>
        <v>26</v>
      </c>
      <c r="M114">
        <f>SUM(M109:M113)</f>
        <v>26</v>
      </c>
      <c r="N114">
        <f>SUM(N109:N113)</f>
        <v>26</v>
      </c>
      <c r="O114" s="52">
        <f>SUM(O109:O113)</f>
        <v>26</v>
      </c>
    </row>
    <row r="115" spans="1:15" ht="12.75" x14ac:dyDescent="0.2">
      <c r="A115"/>
      <c r="B115"/>
      <c r="C115"/>
      <c r="D115"/>
      <c r="E115"/>
      <c r="F115"/>
    </row>
    <row r="116" spans="1:15" ht="12.75" x14ac:dyDescent="0.2">
      <c r="A116" t="s">
        <v>105</v>
      </c>
      <c r="B116"/>
      <c r="C116"/>
      <c r="D116"/>
      <c r="E116"/>
      <c r="F116"/>
    </row>
    <row r="117" spans="1:15" ht="12.75" x14ac:dyDescent="0.2">
      <c r="A117" t="s">
        <v>106</v>
      </c>
      <c r="B117"/>
      <c r="C117"/>
      <c r="D117"/>
      <c r="E117"/>
      <c r="F117"/>
    </row>
    <row r="118" spans="1:15" ht="12.75" x14ac:dyDescent="0.2">
      <c r="A118" t="s">
        <v>107</v>
      </c>
      <c r="B118"/>
      <c r="C118"/>
      <c r="D118"/>
      <c r="E118"/>
      <c r="F118"/>
    </row>
    <row r="119" spans="1:15" ht="12.75" x14ac:dyDescent="0.2">
      <c r="A119" t="s">
        <v>108</v>
      </c>
      <c r="B119"/>
      <c r="C119"/>
      <c r="D119"/>
      <c r="E119"/>
      <c r="F119"/>
    </row>
  </sheetData>
  <autoFilter ref="A3:AG29"/>
  <phoneticPr fontId="4" type="noConversion"/>
  <conditionalFormatting sqref="B45:W45 AG45">
    <cfRule type="cellIs" dxfId="34" priority="7" stopIfTrue="1" operator="notEqual">
      <formula>SUM(B41:B44)</formula>
    </cfRule>
  </conditionalFormatting>
  <conditionalFormatting sqref="C36:U36 AG36">
    <cfRule type="expression" dxfId="33" priority="5">
      <formula>OR(D36&lt;&gt;0,D36=0)</formula>
    </cfRule>
  </conditionalFormatting>
  <conditionalFormatting sqref="V36:W36">
    <cfRule type="expression" dxfId="32" priority="11">
      <formula>OR(AG36&lt;&gt;0,AG36=0)</formula>
    </cfRule>
  </conditionalFormatting>
  <conditionalFormatting sqref="X45:AC45">
    <cfRule type="cellIs" dxfId="31" priority="3" stopIfTrue="1" operator="notEqual">
      <formula>SUM(X41:X44)</formula>
    </cfRule>
  </conditionalFormatting>
  <conditionalFormatting sqref="X36:AC36">
    <cfRule type="expression" dxfId="30" priority="4">
      <formula>OR(AI36&lt;&gt;0,AI36=0)</formula>
    </cfRule>
  </conditionalFormatting>
  <conditionalFormatting sqref="AD45:AF45">
    <cfRule type="cellIs" dxfId="29" priority="1" stopIfTrue="1" operator="notEqual">
      <formula>SUM(AD41:AD44)</formula>
    </cfRule>
  </conditionalFormatting>
  <conditionalFormatting sqref="AD36:AE36">
    <cfRule type="expression" dxfId="28" priority="2">
      <formula>OR(AO36&lt;&gt;0,AO36=0)</formula>
    </cfRule>
  </conditionalFormatting>
  <dataValidations disablePrompts="1" count="1">
    <dataValidation type="list" allowBlank="1" showInputMessage="1" showErrorMessage="1" sqref="A36">
      <formula1>$A$3:$A$29</formula1>
    </dataValidation>
  </dataValidations>
  <pageMargins left="0.78740157480314965" right="0.78740157480314965" top="0.59055118110236227" bottom="0.59055118110236227" header="0.51181102362204722" footer="0.51181102362204722"/>
  <pageSetup paperSize="9" scale="87" fitToHeight="2" orientation="landscape" r:id="rId1"/>
  <headerFooter alignWithMargins="0">
    <oddFooter>&amp;CZinsbelastungsanteil</oddFooter>
  </headerFooter>
  <rowBreaks count="1" manualBreakCount="1">
    <brk id="38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7" r:id="rId5" name="Group Box 47">
              <controlPr defaultSize="0" autoFill="0" autoPict="0">
                <anchor moveWithCells="1">
                  <from>
                    <xdr:col>0</xdr:col>
                    <xdr:colOff>19050</xdr:colOff>
                    <xdr:row>34</xdr:row>
                    <xdr:rowOff>85725</xdr:rowOff>
                  </from>
                  <to>
                    <xdr:col>1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33"/>
  <sheetViews>
    <sheetView zoomScaleNormal="100" workbookViewId="0">
      <pane ySplit="2" topLeftCell="A3" activePane="bottomLeft" state="frozen"/>
      <selection activeCell="AG32" sqref="AG32"/>
      <selection pane="bottomLeft" activeCell="AH21" sqref="AH21"/>
    </sheetView>
  </sheetViews>
  <sheetFormatPr baseColWidth="10" defaultColWidth="11.42578125" defaultRowHeight="11.25" x14ac:dyDescent="0.2"/>
  <cols>
    <col min="1" max="1" width="15.7109375" style="2" customWidth="1"/>
    <col min="2" max="33" width="6.7109375" style="2" customWidth="1"/>
    <col min="34" max="16384" width="11.42578125" style="2"/>
  </cols>
  <sheetData>
    <row r="1" spans="1:35" ht="15" customHeight="1" x14ac:dyDescent="0.2">
      <c r="A1" s="1" t="s">
        <v>32</v>
      </c>
      <c r="B1" s="28" t="s">
        <v>51</v>
      </c>
      <c r="C1" s="28" t="s">
        <v>51</v>
      </c>
      <c r="D1" s="28" t="s">
        <v>51</v>
      </c>
      <c r="E1" s="28" t="s">
        <v>51</v>
      </c>
      <c r="F1" s="28" t="s">
        <v>51</v>
      </c>
      <c r="G1" s="28" t="s">
        <v>51</v>
      </c>
      <c r="H1" s="28" t="s">
        <v>51</v>
      </c>
      <c r="I1" s="28" t="s">
        <v>51</v>
      </c>
      <c r="J1" s="28" t="s">
        <v>51</v>
      </c>
      <c r="K1" s="28" t="s">
        <v>51</v>
      </c>
      <c r="L1" s="28" t="s">
        <v>51</v>
      </c>
      <c r="M1" s="28" t="s">
        <v>51</v>
      </c>
      <c r="N1" s="28" t="s">
        <v>51</v>
      </c>
      <c r="O1" s="28" t="s">
        <v>51</v>
      </c>
      <c r="P1" s="28" t="s">
        <v>51</v>
      </c>
      <c r="Q1" s="28" t="s">
        <v>51</v>
      </c>
      <c r="R1" s="28" t="s">
        <v>51</v>
      </c>
      <c r="S1" s="28" t="s">
        <v>51</v>
      </c>
      <c r="T1" s="28" t="s">
        <v>51</v>
      </c>
      <c r="U1" s="28" t="s">
        <v>51</v>
      </c>
      <c r="V1" s="28" t="s">
        <v>51</v>
      </c>
      <c r="W1" s="28" t="s">
        <v>51</v>
      </c>
      <c r="X1" s="28" t="s">
        <v>51</v>
      </c>
      <c r="Y1" s="28" t="s">
        <v>51</v>
      </c>
      <c r="Z1" s="28" t="s">
        <v>51</v>
      </c>
      <c r="AA1" s="28" t="s">
        <v>51</v>
      </c>
      <c r="AB1" s="28" t="s">
        <v>51</v>
      </c>
      <c r="AC1" s="28" t="s">
        <v>51</v>
      </c>
      <c r="AD1" s="28" t="s">
        <v>51</v>
      </c>
      <c r="AE1" s="28" t="s">
        <v>51</v>
      </c>
      <c r="AF1" s="28" t="s">
        <v>51</v>
      </c>
      <c r="AG1" s="28" t="s">
        <v>51</v>
      </c>
    </row>
    <row r="2" spans="1:35" ht="15" customHeight="1" x14ac:dyDescent="0.2">
      <c r="A2" s="24" t="s">
        <v>34</v>
      </c>
      <c r="B2" s="3">
        <v>1991</v>
      </c>
      <c r="C2" s="29">
        <f>B2+1</f>
        <v>1992</v>
      </c>
      <c r="D2" s="29">
        <f>C2+1</f>
        <v>1993</v>
      </c>
      <c r="E2" s="29">
        <f>D2+1</f>
        <v>1994</v>
      </c>
      <c r="F2" s="29">
        <f t="shared" ref="F2:K2" si="0">E2+1</f>
        <v>1995</v>
      </c>
      <c r="G2" s="29">
        <f t="shared" si="0"/>
        <v>1996</v>
      </c>
      <c r="H2" s="29">
        <f t="shared" si="0"/>
        <v>1997</v>
      </c>
      <c r="I2" s="29">
        <f t="shared" si="0"/>
        <v>1998</v>
      </c>
      <c r="J2" s="29">
        <f t="shared" si="0"/>
        <v>1999</v>
      </c>
      <c r="K2" s="29">
        <f t="shared" si="0"/>
        <v>2000</v>
      </c>
      <c r="L2" s="24">
        <v>2001</v>
      </c>
      <c r="M2" s="24">
        <f>L2+1</f>
        <v>2002</v>
      </c>
      <c r="N2" s="24">
        <f t="shared" ref="N2:S2" si="1">M2+1</f>
        <v>2003</v>
      </c>
      <c r="O2" s="24">
        <f t="shared" si="1"/>
        <v>2004</v>
      </c>
      <c r="P2" s="24">
        <f t="shared" si="1"/>
        <v>2005</v>
      </c>
      <c r="Q2" s="24">
        <f t="shared" si="1"/>
        <v>2006</v>
      </c>
      <c r="R2" s="24">
        <f t="shared" si="1"/>
        <v>2007</v>
      </c>
      <c r="S2" s="24">
        <f t="shared" si="1"/>
        <v>2008</v>
      </c>
      <c r="T2" s="24">
        <f t="shared" ref="T2:AC2" si="2">S2+1</f>
        <v>2009</v>
      </c>
      <c r="U2" s="24">
        <f t="shared" si="2"/>
        <v>2010</v>
      </c>
      <c r="V2" s="24">
        <f t="shared" si="2"/>
        <v>2011</v>
      </c>
      <c r="W2" s="24">
        <f t="shared" si="2"/>
        <v>2012</v>
      </c>
      <c r="X2" s="24">
        <f t="shared" si="2"/>
        <v>2013</v>
      </c>
      <c r="Y2" s="24">
        <f t="shared" si="2"/>
        <v>2014</v>
      </c>
      <c r="Z2" s="24">
        <f t="shared" si="2"/>
        <v>2015</v>
      </c>
      <c r="AA2" s="24">
        <f t="shared" si="2"/>
        <v>2016</v>
      </c>
      <c r="AB2" s="24">
        <f t="shared" si="2"/>
        <v>2017</v>
      </c>
      <c r="AC2" s="24">
        <f t="shared" si="2"/>
        <v>2018</v>
      </c>
      <c r="AD2" s="24">
        <v>2019</v>
      </c>
      <c r="AE2" s="24">
        <v>2020</v>
      </c>
      <c r="AF2" s="24">
        <v>2021</v>
      </c>
      <c r="AG2" s="24" t="s">
        <v>84</v>
      </c>
      <c r="AI2" s="42"/>
    </row>
    <row r="3" spans="1:35" ht="15" customHeight="1" x14ac:dyDescent="0.2">
      <c r="A3" s="24"/>
      <c r="B3" s="3"/>
      <c r="C3" s="29"/>
      <c r="D3" s="29"/>
      <c r="E3" s="29"/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30"/>
    </row>
    <row r="4" spans="1:35" ht="15" customHeight="1" x14ac:dyDescent="0.2">
      <c r="A4" s="4" t="s">
        <v>0</v>
      </c>
      <c r="B4" s="5">
        <v>13.3</v>
      </c>
      <c r="C4" s="5">
        <v>14.8</v>
      </c>
      <c r="D4" s="5">
        <v>16</v>
      </c>
      <c r="E4" s="5">
        <v>17.5</v>
      </c>
      <c r="F4" s="5">
        <v>16.7</v>
      </c>
      <c r="G4" s="5">
        <v>15.2</v>
      </c>
      <c r="H4" s="5">
        <v>14.3</v>
      </c>
      <c r="I4" s="5">
        <v>13.2</v>
      </c>
      <c r="J4" s="5">
        <v>12.1</v>
      </c>
      <c r="K4" s="5">
        <v>11.2</v>
      </c>
      <c r="L4" s="5">
        <v>9.5</v>
      </c>
      <c r="M4" s="5">
        <v>10</v>
      </c>
      <c r="N4" s="5">
        <v>9.4</v>
      </c>
      <c r="O4" s="6">
        <v>7.5</v>
      </c>
      <c r="P4" s="6">
        <v>5.4</v>
      </c>
      <c r="Q4" s="6">
        <v>4.8</v>
      </c>
      <c r="R4" s="6">
        <v>7.1</v>
      </c>
      <c r="S4" s="6">
        <v>6.6</v>
      </c>
      <c r="T4" s="6">
        <v>6</v>
      </c>
      <c r="U4" s="6">
        <v>5.6</v>
      </c>
      <c r="V4" s="6">
        <v>4.9000000000000004</v>
      </c>
      <c r="W4" s="6">
        <v>4.2</v>
      </c>
      <c r="X4" s="6">
        <v>3.9</v>
      </c>
      <c r="Y4" s="6">
        <v>7.1</v>
      </c>
      <c r="Z4" s="6">
        <v>7.6</v>
      </c>
      <c r="AA4" s="6">
        <v>7.9</v>
      </c>
      <c r="AB4" s="6">
        <v>7.9</v>
      </c>
      <c r="AC4" s="6">
        <v>8.1999999999999993</v>
      </c>
      <c r="AD4" s="6">
        <v>8.09</v>
      </c>
      <c r="AE4" s="6">
        <v>8.4700000000000006</v>
      </c>
      <c r="AF4" s="6">
        <v>8.4600000000000009</v>
      </c>
      <c r="AG4" s="6">
        <f>AVERAGE(C4:AF4)</f>
        <v>9.320666666666666</v>
      </c>
      <c r="AI4" s="25"/>
    </row>
    <row r="5" spans="1:35" ht="15" customHeight="1" x14ac:dyDescent="0.2">
      <c r="A5" s="22" t="s">
        <v>2</v>
      </c>
      <c r="B5" s="23"/>
      <c r="C5" s="23"/>
      <c r="D5" s="23"/>
      <c r="E5" s="23">
        <v>14.6</v>
      </c>
      <c r="F5" s="23">
        <v>16.399999999999999</v>
      </c>
      <c r="G5" s="23">
        <v>16.899999999999999</v>
      </c>
      <c r="H5" s="23">
        <v>16.8</v>
      </c>
      <c r="I5" s="23">
        <v>15.8</v>
      </c>
      <c r="J5" s="23">
        <v>13.8</v>
      </c>
      <c r="K5" s="23">
        <v>13.7</v>
      </c>
      <c r="L5" s="23">
        <v>13.6</v>
      </c>
      <c r="M5" s="23">
        <v>12.3</v>
      </c>
      <c r="N5" s="23">
        <v>14.6</v>
      </c>
      <c r="O5" s="23">
        <v>14.9</v>
      </c>
      <c r="P5" s="23">
        <v>14.4</v>
      </c>
      <c r="Q5" s="23">
        <v>13.2</v>
      </c>
      <c r="R5" s="23">
        <v>12.5</v>
      </c>
      <c r="S5" s="23">
        <v>12.1</v>
      </c>
      <c r="T5" s="23">
        <v>10.7</v>
      </c>
      <c r="U5" s="23">
        <v>11.5</v>
      </c>
      <c r="V5" s="23">
        <v>10.7</v>
      </c>
      <c r="W5" s="23">
        <v>9.4</v>
      </c>
      <c r="X5" s="23">
        <v>8.6999999999999993</v>
      </c>
      <c r="Y5" s="23">
        <v>5.2</v>
      </c>
      <c r="Z5" s="23">
        <v>5</v>
      </c>
      <c r="AA5" s="23">
        <v>4.9000000000000004</v>
      </c>
      <c r="AB5" s="23">
        <v>4.5999999999999996</v>
      </c>
      <c r="AC5" s="23">
        <v>4.5</v>
      </c>
      <c r="AD5" s="23">
        <v>4.5</v>
      </c>
      <c r="AE5" s="23">
        <v>4.7</v>
      </c>
      <c r="AF5" s="23">
        <v>4.5</v>
      </c>
      <c r="AG5" s="23">
        <f t="shared" ref="AG5:AG29" si="3">AVERAGE(C5:AF5)</f>
        <v>10.874999999999998</v>
      </c>
      <c r="AI5" s="25"/>
    </row>
    <row r="6" spans="1:35" ht="15" customHeight="1" x14ac:dyDescent="0.2">
      <c r="A6" s="4" t="s">
        <v>4</v>
      </c>
      <c r="B6" s="5"/>
      <c r="C6" s="5">
        <v>20.7</v>
      </c>
      <c r="D6" s="5">
        <v>18.3</v>
      </c>
      <c r="E6" s="5">
        <v>23</v>
      </c>
      <c r="F6" s="5">
        <v>23.9</v>
      </c>
      <c r="G6" s="5">
        <v>20.6</v>
      </c>
      <c r="H6" s="5">
        <v>15.5</v>
      </c>
      <c r="I6" s="5">
        <v>10.7</v>
      </c>
      <c r="J6" s="5">
        <v>10.8</v>
      </c>
      <c r="K6" s="5">
        <v>22.1</v>
      </c>
      <c r="L6" s="5">
        <v>13.8</v>
      </c>
      <c r="M6" s="5">
        <v>17.3</v>
      </c>
      <c r="N6" s="5">
        <v>16.2</v>
      </c>
      <c r="O6" s="6">
        <v>15.9</v>
      </c>
      <c r="P6" s="6">
        <v>15.1</v>
      </c>
      <c r="Q6" s="5" t="s">
        <v>1</v>
      </c>
      <c r="R6" s="6" t="s">
        <v>1</v>
      </c>
      <c r="S6" s="6" t="s">
        <v>1</v>
      </c>
      <c r="T6" s="6" t="s">
        <v>1</v>
      </c>
      <c r="U6" s="6" t="s">
        <v>1</v>
      </c>
      <c r="V6" s="6" t="s">
        <v>1</v>
      </c>
      <c r="W6" s="6" t="s">
        <v>1</v>
      </c>
      <c r="X6" s="6" t="s">
        <v>1</v>
      </c>
      <c r="Y6" s="6" t="s">
        <v>1</v>
      </c>
      <c r="Z6" s="6">
        <v>1.02</v>
      </c>
      <c r="AA6" s="6">
        <v>2.4</v>
      </c>
      <c r="AB6" s="6">
        <v>2.2599999999999998</v>
      </c>
      <c r="AC6" s="6">
        <v>3.23</v>
      </c>
      <c r="AD6" s="6">
        <v>3.26</v>
      </c>
      <c r="AE6" s="6">
        <v>3.7</v>
      </c>
      <c r="AF6" s="6">
        <v>6.34</v>
      </c>
      <c r="AG6" s="6">
        <f t="shared" si="3"/>
        <v>12.671904761904759</v>
      </c>
      <c r="AI6" s="25"/>
    </row>
    <row r="7" spans="1:35" ht="15" customHeight="1" x14ac:dyDescent="0.2">
      <c r="A7" s="22" t="s">
        <v>5</v>
      </c>
      <c r="B7" s="23"/>
      <c r="C7" s="23">
        <v>5</v>
      </c>
      <c r="D7" s="23">
        <v>6</v>
      </c>
      <c r="E7" s="23">
        <v>6</v>
      </c>
      <c r="F7" s="23">
        <v>6</v>
      </c>
      <c r="G7" s="23">
        <v>6</v>
      </c>
      <c r="H7" s="23">
        <v>6</v>
      </c>
      <c r="I7" s="23">
        <v>5</v>
      </c>
      <c r="J7" s="23">
        <v>5</v>
      </c>
      <c r="K7" s="23">
        <v>2</v>
      </c>
      <c r="L7" s="23">
        <v>4.9000000000000004</v>
      </c>
      <c r="M7" s="23">
        <v>5.6</v>
      </c>
      <c r="N7" s="23">
        <v>5.7867770407541652</v>
      </c>
      <c r="O7" s="23">
        <v>5.2366326084402788</v>
      </c>
      <c r="P7" s="23">
        <v>4.0530192654956165</v>
      </c>
      <c r="Q7" s="23">
        <v>4.007237083857591</v>
      </c>
      <c r="R7" s="23">
        <v>4.4330961629960175</v>
      </c>
      <c r="S7" s="23">
        <v>3.7359045409770468</v>
      </c>
      <c r="T7" s="23">
        <v>3.3</v>
      </c>
      <c r="U7" s="23">
        <v>2.6848071339171509</v>
      </c>
      <c r="V7" s="23">
        <v>2.6848071339171509</v>
      </c>
      <c r="W7" s="23">
        <v>-1.9585672131626382</v>
      </c>
      <c r="X7" s="23">
        <v>1.3447509401317708</v>
      </c>
      <c r="Y7" s="23">
        <v>4.5999999999999996</v>
      </c>
      <c r="Z7" s="23">
        <v>4.4000000000000004</v>
      </c>
      <c r="AA7" s="23">
        <v>4.4000000000000004</v>
      </c>
      <c r="AB7" s="23">
        <v>4.4000000000000004</v>
      </c>
      <c r="AC7" s="23">
        <v>4.2</v>
      </c>
      <c r="AD7" s="23">
        <v>4.2447235167390618</v>
      </c>
      <c r="AE7" s="23">
        <v>4.5999999999999996</v>
      </c>
      <c r="AF7" s="23">
        <v>4.7</v>
      </c>
      <c r="AG7" s="23">
        <f t="shared" si="3"/>
        <v>4.2784396071354402</v>
      </c>
      <c r="AI7" s="25"/>
    </row>
    <row r="8" spans="1:35" ht="15" customHeight="1" x14ac:dyDescent="0.2">
      <c r="A8" s="4" t="s">
        <v>6</v>
      </c>
      <c r="B8" s="5">
        <v>5</v>
      </c>
      <c r="C8" s="5">
        <v>5.2</v>
      </c>
      <c r="D8" s="5">
        <v>3.8</v>
      </c>
      <c r="E8" s="5">
        <v>1.9</v>
      </c>
      <c r="F8" s="5">
        <v>2.7</v>
      </c>
      <c r="G8" s="5">
        <v>3.8</v>
      </c>
      <c r="H8" s="5">
        <v>5.4</v>
      </c>
      <c r="I8" s="5">
        <v>7.3</v>
      </c>
      <c r="J8" s="5">
        <v>8.4</v>
      </c>
      <c r="K8" s="5">
        <v>6.7</v>
      </c>
      <c r="L8" s="5">
        <v>7.1</v>
      </c>
      <c r="M8" s="5">
        <v>6.2</v>
      </c>
      <c r="N8" s="5">
        <v>6.5</v>
      </c>
      <c r="O8" s="6">
        <v>6.5</v>
      </c>
      <c r="P8" s="6">
        <v>10.3</v>
      </c>
      <c r="Q8" s="6">
        <v>4.9000000000000004</v>
      </c>
      <c r="R8" s="6">
        <v>2.9</v>
      </c>
      <c r="S8" s="6">
        <v>0.8</v>
      </c>
      <c r="T8" s="6">
        <v>0.4</v>
      </c>
      <c r="U8" s="6">
        <v>1.7</v>
      </c>
      <c r="V8" s="6">
        <v>1.9</v>
      </c>
      <c r="W8" s="6">
        <v>1</v>
      </c>
      <c r="X8" s="6">
        <v>-3.3</v>
      </c>
      <c r="Y8" s="6">
        <v>-2.8</v>
      </c>
      <c r="Z8" s="6">
        <v>-4.5</v>
      </c>
      <c r="AA8" s="6">
        <v>-5.4</v>
      </c>
      <c r="AB8" s="6">
        <v>5.6</v>
      </c>
      <c r="AC8" s="6">
        <v>5.0999999999999996</v>
      </c>
      <c r="AD8" s="6">
        <v>3.8</v>
      </c>
      <c r="AE8" s="6">
        <v>4.7</v>
      </c>
      <c r="AF8" s="6">
        <v>5</v>
      </c>
      <c r="AG8" s="6">
        <f t="shared" si="3"/>
        <v>3.453333333333334</v>
      </c>
      <c r="AI8" s="25"/>
    </row>
    <row r="9" spans="1:35" ht="15" customHeight="1" x14ac:dyDescent="0.2">
      <c r="A9" s="22" t="s">
        <v>7</v>
      </c>
      <c r="B9" s="23">
        <v>8</v>
      </c>
      <c r="C9" s="23">
        <v>7.8</v>
      </c>
      <c r="D9" s="23">
        <v>7.3</v>
      </c>
      <c r="E9" s="23">
        <v>6.7</v>
      </c>
      <c r="F9" s="23">
        <v>6.3</v>
      </c>
      <c r="G9" s="23">
        <v>5.6</v>
      </c>
      <c r="H9" s="23">
        <v>6.5</v>
      </c>
      <c r="I9" s="23">
        <v>6.3</v>
      </c>
      <c r="J9" s="23">
        <v>6.2</v>
      </c>
      <c r="K9" s="23">
        <v>6.3</v>
      </c>
      <c r="L9" s="23">
        <v>8.3000000000000007</v>
      </c>
      <c r="M9" s="23">
        <v>7.8</v>
      </c>
      <c r="N9" s="23">
        <v>7</v>
      </c>
      <c r="O9" s="23">
        <v>7</v>
      </c>
      <c r="P9" s="23">
        <v>6.1</v>
      </c>
      <c r="Q9" s="23">
        <v>5.5</v>
      </c>
      <c r="R9" s="23">
        <v>6.5</v>
      </c>
      <c r="S9" s="23">
        <v>5.5</v>
      </c>
      <c r="T9" s="23">
        <v>6.25</v>
      </c>
      <c r="U9" s="23">
        <v>7.04</v>
      </c>
      <c r="V9" s="23">
        <v>5.8</v>
      </c>
      <c r="W9" s="23">
        <v>5.3</v>
      </c>
      <c r="X9" s="23">
        <v>5.0999999999999996</v>
      </c>
      <c r="Y9" s="23">
        <v>5.9</v>
      </c>
      <c r="Z9" s="23">
        <v>5.2</v>
      </c>
      <c r="AA9" s="23">
        <v>4.8</v>
      </c>
      <c r="AB9" s="23">
        <v>4.8</v>
      </c>
      <c r="AC9" s="23">
        <v>4.8</v>
      </c>
      <c r="AD9" s="23">
        <v>5.0999999999999996</v>
      </c>
      <c r="AE9" s="23">
        <v>5.6</v>
      </c>
      <c r="AF9" s="23">
        <v>5.5</v>
      </c>
      <c r="AG9" s="23">
        <f t="shared" si="3"/>
        <v>6.129666666666667</v>
      </c>
      <c r="AI9" s="25"/>
    </row>
    <row r="10" spans="1:35" ht="15" customHeight="1" x14ac:dyDescent="0.2">
      <c r="A10" s="4" t="s">
        <v>8</v>
      </c>
      <c r="B10" s="5"/>
      <c r="C10" s="5"/>
      <c r="D10" s="5"/>
      <c r="E10" s="5"/>
      <c r="F10" s="5"/>
      <c r="G10" s="5">
        <v>6</v>
      </c>
      <c r="H10" s="5">
        <v>6.2</v>
      </c>
      <c r="I10" s="5">
        <v>5.8</v>
      </c>
      <c r="J10" s="5">
        <v>7.2</v>
      </c>
      <c r="K10" s="5">
        <v>6.6</v>
      </c>
      <c r="L10" s="5">
        <v>8.8000000000000007</v>
      </c>
      <c r="M10" s="5">
        <v>8.4</v>
      </c>
      <c r="N10" s="5">
        <v>7.6</v>
      </c>
      <c r="O10" s="6">
        <v>7.3</v>
      </c>
      <c r="P10" s="6">
        <v>7.47</v>
      </c>
      <c r="Q10" s="6">
        <v>7.3</v>
      </c>
      <c r="R10" s="6">
        <v>7.5</v>
      </c>
      <c r="S10" s="6">
        <v>7.25</v>
      </c>
      <c r="T10" s="6">
        <v>6.9</v>
      </c>
      <c r="U10" s="6">
        <v>6.6</v>
      </c>
      <c r="V10" s="6">
        <v>6.14</v>
      </c>
      <c r="W10" s="6">
        <v>5.9</v>
      </c>
      <c r="X10" s="6">
        <v>5.69</v>
      </c>
      <c r="Y10" s="6">
        <v>5.73</v>
      </c>
      <c r="Z10" s="6">
        <v>5.4</v>
      </c>
      <c r="AA10" s="6">
        <v>5.4</v>
      </c>
      <c r="AB10" s="6">
        <v>5</v>
      </c>
      <c r="AC10" s="6">
        <v>4.84</v>
      </c>
      <c r="AD10" s="6">
        <v>4.8</v>
      </c>
      <c r="AE10" s="6">
        <v>4.84</v>
      </c>
      <c r="AF10" s="6">
        <v>4.0999999999999996</v>
      </c>
      <c r="AG10" s="6">
        <f t="shared" si="3"/>
        <v>6.3369230769230773</v>
      </c>
      <c r="AI10" s="25"/>
    </row>
    <row r="11" spans="1:35" ht="15" customHeight="1" x14ac:dyDescent="0.2">
      <c r="A11" s="22" t="s">
        <v>9</v>
      </c>
      <c r="B11" s="23">
        <v>11.7</v>
      </c>
      <c r="C11" s="23">
        <v>11.8</v>
      </c>
      <c r="D11" s="23">
        <v>12.3</v>
      </c>
      <c r="E11" s="23">
        <v>14.4</v>
      </c>
      <c r="F11" s="23">
        <v>16.100000000000001</v>
      </c>
      <c r="G11" s="23">
        <v>18</v>
      </c>
      <c r="H11" s="23">
        <v>15.8</v>
      </c>
      <c r="I11" s="23">
        <v>16.3</v>
      </c>
      <c r="J11" s="23">
        <v>15.7</v>
      </c>
      <c r="K11" s="23">
        <v>14.3</v>
      </c>
      <c r="L11" s="23">
        <v>15.1</v>
      </c>
      <c r="M11" s="23">
        <v>14.1</v>
      </c>
      <c r="N11" s="23">
        <v>11.1</v>
      </c>
      <c r="O11" s="23">
        <v>10.3</v>
      </c>
      <c r="P11" s="23">
        <v>10.7</v>
      </c>
      <c r="Q11" s="23">
        <v>9.4</v>
      </c>
      <c r="R11" s="23">
        <v>8.6999999999999993</v>
      </c>
      <c r="S11" s="23">
        <v>7.8</v>
      </c>
      <c r="T11" s="23">
        <v>8.3000000000000007</v>
      </c>
      <c r="U11" s="23">
        <v>8.1</v>
      </c>
      <c r="V11" s="23">
        <v>9.3000000000000007</v>
      </c>
      <c r="W11" s="23">
        <v>8.3000000000000007</v>
      </c>
      <c r="X11" s="23">
        <v>7.8</v>
      </c>
      <c r="Y11" s="23">
        <v>7.6</v>
      </c>
      <c r="Z11" s="23">
        <v>8.8000000000000007</v>
      </c>
      <c r="AA11" s="23">
        <v>7.5</v>
      </c>
      <c r="AB11" s="23">
        <v>9.6</v>
      </c>
      <c r="AC11" s="23">
        <v>10</v>
      </c>
      <c r="AD11" s="23">
        <v>10.3</v>
      </c>
      <c r="AE11" s="23">
        <v>9.9</v>
      </c>
      <c r="AF11" s="23">
        <v>9.4</v>
      </c>
      <c r="AG11" s="23">
        <f t="shared" si="3"/>
        <v>11.226666666666667</v>
      </c>
      <c r="AI11" s="25"/>
    </row>
    <row r="12" spans="1:35" ht="15" customHeight="1" x14ac:dyDescent="0.2">
      <c r="A12" s="4" t="s">
        <v>10</v>
      </c>
      <c r="B12" s="5"/>
      <c r="C12" s="5"/>
      <c r="D12" s="5"/>
      <c r="E12" s="5"/>
      <c r="F12" s="5"/>
      <c r="G12" s="5"/>
      <c r="H12" s="5">
        <v>6</v>
      </c>
      <c r="I12" s="5">
        <v>5.4</v>
      </c>
      <c r="J12" s="5"/>
      <c r="K12" s="5">
        <v>7.7</v>
      </c>
      <c r="L12" s="5">
        <v>8.4</v>
      </c>
      <c r="M12" s="5">
        <v>9.9</v>
      </c>
      <c r="N12" s="5">
        <v>6</v>
      </c>
      <c r="O12" s="6">
        <v>6.9</v>
      </c>
      <c r="P12" s="6">
        <v>6.8</v>
      </c>
      <c r="Q12" s="6">
        <v>7</v>
      </c>
      <c r="R12" s="6">
        <v>6.1</v>
      </c>
      <c r="S12" s="6">
        <v>7.6</v>
      </c>
      <c r="T12" s="6">
        <v>7.4</v>
      </c>
      <c r="U12" s="6">
        <v>6</v>
      </c>
      <c r="V12" s="6">
        <v>13.4</v>
      </c>
      <c r="W12" s="6">
        <v>11.8</v>
      </c>
      <c r="X12" s="6">
        <v>10.8</v>
      </c>
      <c r="Y12" s="6">
        <v>9</v>
      </c>
      <c r="Z12" s="6">
        <v>9.3000000000000007</v>
      </c>
      <c r="AA12" s="6">
        <v>7.6</v>
      </c>
      <c r="AB12" s="6">
        <v>9</v>
      </c>
      <c r="AC12" s="6">
        <v>7.9</v>
      </c>
      <c r="AD12" s="6">
        <v>8.1</v>
      </c>
      <c r="AE12" s="6">
        <v>8.1</v>
      </c>
      <c r="AF12" s="6">
        <v>9</v>
      </c>
      <c r="AG12" s="6">
        <f t="shared" si="3"/>
        <v>8.1333333333333329</v>
      </c>
      <c r="AI12" s="25"/>
    </row>
    <row r="13" spans="1:35" ht="15" customHeight="1" x14ac:dyDescent="0.2">
      <c r="A13" s="22" t="s">
        <v>11</v>
      </c>
      <c r="B13" s="23"/>
      <c r="C13" s="23"/>
      <c r="D13" s="23"/>
      <c r="E13" s="23">
        <v>10.6</v>
      </c>
      <c r="F13" s="23">
        <v>10.6</v>
      </c>
      <c r="G13" s="23">
        <v>10.1</v>
      </c>
      <c r="H13" s="23">
        <v>11.3</v>
      </c>
      <c r="I13" s="23">
        <v>10.7</v>
      </c>
      <c r="J13" s="23">
        <v>10.5</v>
      </c>
      <c r="K13" s="23">
        <v>10.6</v>
      </c>
      <c r="L13" s="23">
        <v>10.4</v>
      </c>
      <c r="M13" s="23">
        <v>9.6</v>
      </c>
      <c r="N13" s="23">
        <v>9</v>
      </c>
      <c r="O13" s="23">
        <v>8.8000000000000007</v>
      </c>
      <c r="P13" s="23">
        <v>7.9</v>
      </c>
      <c r="Q13" s="23">
        <v>7.6</v>
      </c>
      <c r="R13" s="23">
        <v>7.22</v>
      </c>
      <c r="S13" s="23">
        <v>6.85</v>
      </c>
      <c r="T13" s="23">
        <v>6.22</v>
      </c>
      <c r="U13" s="23">
        <v>6.4</v>
      </c>
      <c r="V13" s="23">
        <v>6.2</v>
      </c>
      <c r="W13" s="23">
        <v>5.8</v>
      </c>
      <c r="X13" s="23">
        <v>5.8</v>
      </c>
      <c r="Y13" s="23">
        <v>6.26</v>
      </c>
      <c r="Z13" s="23">
        <v>9.16</v>
      </c>
      <c r="AA13" s="23">
        <v>9.93</v>
      </c>
      <c r="AB13" s="23">
        <v>9.25</v>
      </c>
      <c r="AC13" s="23">
        <v>10.52</v>
      </c>
      <c r="AD13" s="23">
        <v>9.92</v>
      </c>
      <c r="AE13" s="23">
        <v>9.48</v>
      </c>
      <c r="AF13" s="23">
        <v>10.51</v>
      </c>
      <c r="AG13" s="23">
        <f t="shared" si="3"/>
        <v>8.8292857142857137</v>
      </c>
      <c r="AI13" s="25"/>
    </row>
    <row r="14" spans="1:35" ht="15" customHeight="1" x14ac:dyDescent="0.2">
      <c r="A14" s="4" t="s">
        <v>12</v>
      </c>
      <c r="B14" s="5">
        <v>18.7</v>
      </c>
      <c r="C14" s="5">
        <v>19.7</v>
      </c>
      <c r="D14" s="5">
        <v>20.399999999999999</v>
      </c>
      <c r="E14" s="5">
        <v>20.2</v>
      </c>
      <c r="F14" s="5">
        <v>14.8</v>
      </c>
      <c r="G14" s="5"/>
      <c r="H14" s="5">
        <v>15.3</v>
      </c>
      <c r="I14" s="5">
        <v>15.3</v>
      </c>
      <c r="J14" s="5">
        <v>14.5</v>
      </c>
      <c r="K14" s="5">
        <v>13.7</v>
      </c>
      <c r="L14" s="5">
        <v>14.6</v>
      </c>
      <c r="M14" s="5">
        <v>13.6</v>
      </c>
      <c r="N14" s="5">
        <v>13.1</v>
      </c>
      <c r="O14" s="6">
        <v>13</v>
      </c>
      <c r="P14" s="6">
        <v>15.1</v>
      </c>
      <c r="Q14" s="6">
        <v>38.9</v>
      </c>
      <c r="R14" s="6">
        <v>15.3</v>
      </c>
      <c r="S14" s="6">
        <v>12.7</v>
      </c>
      <c r="T14" s="6">
        <v>12.04</v>
      </c>
      <c r="U14" s="6">
        <v>11.51</v>
      </c>
      <c r="V14" s="6">
        <v>11.23</v>
      </c>
      <c r="W14" s="6">
        <v>10.52</v>
      </c>
      <c r="X14" s="6">
        <v>10.41</v>
      </c>
      <c r="Y14" s="6">
        <v>9.5299999999999994</v>
      </c>
      <c r="Z14" s="6">
        <v>8.1999999999999993</v>
      </c>
      <c r="AA14" s="6">
        <v>8.0299999999999994</v>
      </c>
      <c r="AB14" s="6">
        <v>8.6999999999999993</v>
      </c>
      <c r="AC14" s="6">
        <v>5.57</v>
      </c>
      <c r="AD14" s="6">
        <v>6.24</v>
      </c>
      <c r="AE14" s="6">
        <v>9.8800000000000008</v>
      </c>
      <c r="AF14" s="6">
        <v>7.22</v>
      </c>
      <c r="AG14" s="6">
        <f t="shared" si="3"/>
        <v>13.423448275862066</v>
      </c>
      <c r="AI14" s="25"/>
    </row>
    <row r="15" spans="1:35" ht="15" customHeight="1" x14ac:dyDescent="0.2">
      <c r="A15" s="22" t="s">
        <v>13</v>
      </c>
      <c r="B15" s="23"/>
      <c r="C15" s="23">
        <v>8.4</v>
      </c>
      <c r="D15" s="23">
        <v>9</v>
      </c>
      <c r="E15" s="23">
        <v>7.6</v>
      </c>
      <c r="F15" s="23">
        <v>6.9</v>
      </c>
      <c r="G15" s="23">
        <v>7.4</v>
      </c>
      <c r="H15" s="23">
        <v>6.6</v>
      </c>
      <c r="I15" s="23">
        <v>6.6</v>
      </c>
      <c r="J15" s="23">
        <v>6.2</v>
      </c>
      <c r="K15" s="23">
        <v>5.7</v>
      </c>
      <c r="L15" s="23">
        <v>6.4</v>
      </c>
      <c r="M15" s="23">
        <v>6.4</v>
      </c>
      <c r="N15" s="23">
        <v>5.7</v>
      </c>
      <c r="O15" s="23">
        <v>5.3</v>
      </c>
      <c r="P15" s="23">
        <v>4.5999999999999996</v>
      </c>
      <c r="Q15" s="23">
        <v>4.24</v>
      </c>
      <c r="R15" s="23">
        <v>3.2</v>
      </c>
      <c r="S15" s="23">
        <v>2.8</v>
      </c>
      <c r="T15" s="23">
        <v>2.64</v>
      </c>
      <c r="U15" s="23">
        <v>2.19</v>
      </c>
      <c r="V15" s="23">
        <v>2.38</v>
      </c>
      <c r="W15" s="23">
        <v>2.31</v>
      </c>
      <c r="X15" s="23">
        <v>1.6</v>
      </c>
      <c r="Y15" s="23">
        <v>1.7</v>
      </c>
      <c r="Z15" s="23">
        <v>1.8</v>
      </c>
      <c r="AA15" s="23">
        <v>1.76</v>
      </c>
      <c r="AB15" s="23">
        <v>2.09</v>
      </c>
      <c r="AC15" s="23" t="s">
        <v>1</v>
      </c>
      <c r="AD15" s="23">
        <v>6.19</v>
      </c>
      <c r="AE15" s="23">
        <v>5.8</v>
      </c>
      <c r="AF15" s="23">
        <v>6.1</v>
      </c>
      <c r="AG15" s="23">
        <f>AVERAGE(C15:AF15)</f>
        <v>4.8137931034482753</v>
      </c>
      <c r="AI15" s="25"/>
    </row>
    <row r="16" spans="1:35" ht="15" customHeight="1" x14ac:dyDescent="0.2">
      <c r="A16" s="4" t="s">
        <v>14</v>
      </c>
      <c r="B16" s="5">
        <v>6.1</v>
      </c>
      <c r="C16" s="5">
        <v>7.5</v>
      </c>
      <c r="D16" s="5">
        <v>7.7</v>
      </c>
      <c r="E16" s="5">
        <v>7.2</v>
      </c>
      <c r="F16" s="5">
        <v>8.1999999999999993</v>
      </c>
      <c r="G16" s="5">
        <v>8.1</v>
      </c>
      <c r="H16" s="5">
        <v>8.1</v>
      </c>
      <c r="I16" s="5">
        <v>8</v>
      </c>
      <c r="J16" s="5">
        <v>7.9</v>
      </c>
      <c r="K16" s="5">
        <v>7.1</v>
      </c>
      <c r="L16" s="5">
        <v>7.5</v>
      </c>
      <c r="M16" s="5">
        <v>7.4</v>
      </c>
      <c r="N16" s="5">
        <v>6</v>
      </c>
      <c r="O16" s="6">
        <v>7.1</v>
      </c>
      <c r="P16" s="6">
        <v>7.8</v>
      </c>
      <c r="Q16" s="6">
        <v>8.4</v>
      </c>
      <c r="R16" s="6">
        <v>5.5</v>
      </c>
      <c r="S16" s="6">
        <v>5.0999999999999996</v>
      </c>
      <c r="T16" s="6">
        <v>5.4</v>
      </c>
      <c r="U16" s="6">
        <v>4.9000000000000004</v>
      </c>
      <c r="V16" s="6">
        <v>4.4000000000000004</v>
      </c>
      <c r="W16" s="6">
        <v>3.3</v>
      </c>
      <c r="X16" s="6">
        <v>3.5</v>
      </c>
      <c r="Y16" s="6">
        <v>4</v>
      </c>
      <c r="Z16" s="6">
        <v>4.5</v>
      </c>
      <c r="AA16" s="6">
        <v>10.5</v>
      </c>
      <c r="AB16" s="6">
        <v>11.3</v>
      </c>
      <c r="AC16" s="6">
        <v>11.1</v>
      </c>
      <c r="AD16" s="6">
        <v>10.6</v>
      </c>
      <c r="AE16" s="6">
        <v>10.77</v>
      </c>
      <c r="AF16" s="6">
        <v>11.7</v>
      </c>
      <c r="AG16" s="6">
        <f t="shared" si="3"/>
        <v>7.3523333333333341</v>
      </c>
      <c r="AI16" s="25"/>
    </row>
    <row r="17" spans="1:35" ht="15" customHeight="1" x14ac:dyDescent="0.2">
      <c r="A17" s="22" t="s">
        <v>15</v>
      </c>
      <c r="B17" s="23"/>
      <c r="C17" s="23"/>
      <c r="D17" s="23">
        <v>15.8</v>
      </c>
      <c r="E17" s="23">
        <v>14.1</v>
      </c>
      <c r="F17" s="23"/>
      <c r="G17" s="23"/>
      <c r="H17" s="23"/>
      <c r="I17" s="23"/>
      <c r="J17" s="23"/>
      <c r="K17" s="23"/>
      <c r="L17" s="23">
        <v>9.1999999999999993</v>
      </c>
      <c r="M17" s="23">
        <v>5.7</v>
      </c>
      <c r="N17" s="23">
        <v>4.8</v>
      </c>
      <c r="O17" s="23">
        <v>4.5999999999999996</v>
      </c>
      <c r="P17" s="23">
        <v>4.2</v>
      </c>
      <c r="Q17" s="23">
        <v>4.5599999999999996</v>
      </c>
      <c r="R17" s="23">
        <v>4.07</v>
      </c>
      <c r="S17" s="23">
        <v>5.46</v>
      </c>
      <c r="T17" s="23">
        <v>5.7</v>
      </c>
      <c r="U17" s="23">
        <v>6.7</v>
      </c>
      <c r="V17" s="23">
        <v>6.6</v>
      </c>
      <c r="W17" s="23">
        <v>14.2</v>
      </c>
      <c r="X17" s="23">
        <v>13.1</v>
      </c>
      <c r="Y17" s="23">
        <v>13.5</v>
      </c>
      <c r="Z17" s="23">
        <v>12.3</v>
      </c>
      <c r="AA17" s="23">
        <v>13.2</v>
      </c>
      <c r="AB17" s="23">
        <v>12.4</v>
      </c>
      <c r="AC17" s="23">
        <v>13</v>
      </c>
      <c r="AD17" s="23">
        <v>12.2</v>
      </c>
      <c r="AE17" s="23">
        <v>12.4</v>
      </c>
      <c r="AF17" s="23">
        <v>11.6</v>
      </c>
      <c r="AG17" s="23">
        <f t="shared" si="3"/>
        <v>9.5386956521739119</v>
      </c>
      <c r="AI17" s="25"/>
    </row>
    <row r="18" spans="1:35" ht="15" customHeight="1" x14ac:dyDescent="0.2">
      <c r="A18" s="4" t="s">
        <v>16</v>
      </c>
      <c r="B18" s="5"/>
      <c r="C18" s="5">
        <v>15</v>
      </c>
      <c r="D18" s="5">
        <v>14</v>
      </c>
      <c r="E18" s="5">
        <v>14.8</v>
      </c>
      <c r="F18" s="5">
        <v>15.7</v>
      </c>
      <c r="G18" s="5">
        <v>14.4</v>
      </c>
      <c r="H18" s="5">
        <v>15.4</v>
      </c>
      <c r="I18" s="5">
        <v>15.4</v>
      </c>
      <c r="J18" s="5">
        <v>15.6</v>
      </c>
      <c r="K18" s="5">
        <v>13.9</v>
      </c>
      <c r="L18" s="5">
        <v>13.5</v>
      </c>
      <c r="M18" s="5">
        <v>13.7</v>
      </c>
      <c r="N18" s="5">
        <v>11.6</v>
      </c>
      <c r="O18" s="6">
        <v>11.6</v>
      </c>
      <c r="P18" s="6">
        <v>11</v>
      </c>
      <c r="Q18" s="6">
        <v>10.4</v>
      </c>
      <c r="R18" s="6">
        <v>9.9</v>
      </c>
      <c r="S18" s="6">
        <v>9.6</v>
      </c>
      <c r="T18" s="6">
        <v>9</v>
      </c>
      <c r="U18" s="6">
        <v>8.77</v>
      </c>
      <c r="V18" s="6">
        <v>9.1</v>
      </c>
      <c r="W18" s="6">
        <v>11.96</v>
      </c>
      <c r="X18" s="6">
        <v>13.8</v>
      </c>
      <c r="Y18" s="6">
        <v>10.7</v>
      </c>
      <c r="Z18" s="6">
        <v>7.2</v>
      </c>
      <c r="AA18" s="6">
        <v>7.8</v>
      </c>
      <c r="AB18" s="6">
        <v>6.9</v>
      </c>
      <c r="AC18" s="6">
        <v>6.5</v>
      </c>
      <c r="AD18" s="6">
        <v>5.9</v>
      </c>
      <c r="AE18" s="6">
        <v>5.85</v>
      </c>
      <c r="AF18" s="6">
        <v>5.37</v>
      </c>
      <c r="AG18" s="6">
        <f t="shared" si="3"/>
        <v>11.145</v>
      </c>
      <c r="AI18" s="25"/>
    </row>
    <row r="19" spans="1:35" ht="15" customHeight="1" x14ac:dyDescent="0.2">
      <c r="A19" s="22" t="s">
        <v>17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>
        <v>9.3000000000000007</v>
      </c>
      <c r="M19" s="23">
        <v>4.4000000000000004</v>
      </c>
      <c r="N19" s="23">
        <v>3.1</v>
      </c>
      <c r="O19" s="23">
        <v>4.3</v>
      </c>
      <c r="P19" s="23">
        <v>3.18</v>
      </c>
      <c r="Q19" s="23">
        <v>2.2999999999999998</v>
      </c>
      <c r="R19" s="23">
        <v>2.7</v>
      </c>
      <c r="S19" s="23">
        <v>3.38</v>
      </c>
      <c r="T19" s="23">
        <v>1.76</v>
      </c>
      <c r="U19" s="23">
        <v>3.68</v>
      </c>
      <c r="V19" s="23">
        <v>1.71</v>
      </c>
      <c r="W19" s="23">
        <v>1.96</v>
      </c>
      <c r="X19" s="23">
        <v>2.79</v>
      </c>
      <c r="Y19" s="23">
        <v>2.48</v>
      </c>
      <c r="Z19" s="23">
        <v>2.7</v>
      </c>
      <c r="AA19" s="23">
        <v>2.77</v>
      </c>
      <c r="AB19" s="23">
        <v>2.6978064999917732</v>
      </c>
      <c r="AC19" s="23">
        <v>3.7446255961274071</v>
      </c>
      <c r="AD19" s="23">
        <v>5.29</v>
      </c>
      <c r="AE19" s="23">
        <v>6.0944877128458392</v>
      </c>
      <c r="AF19" s="23">
        <v>5.7261187538911971</v>
      </c>
      <c r="AG19" s="23">
        <f t="shared" si="3"/>
        <v>3.6220494553741056</v>
      </c>
      <c r="AI19" s="25"/>
    </row>
    <row r="20" spans="1:35" ht="15" customHeight="1" x14ac:dyDescent="0.2">
      <c r="A20" s="4" t="s">
        <v>18</v>
      </c>
      <c r="B20" s="5"/>
      <c r="C20" s="5"/>
      <c r="D20" s="5"/>
      <c r="E20" s="5"/>
      <c r="F20" s="5"/>
      <c r="G20" s="5">
        <v>8</v>
      </c>
      <c r="H20" s="5">
        <v>8.8000000000000007</v>
      </c>
      <c r="I20" s="5">
        <v>8.6999999999999993</v>
      </c>
      <c r="J20" s="5">
        <v>9.5</v>
      </c>
      <c r="K20" s="5">
        <v>8.1999999999999993</v>
      </c>
      <c r="L20" s="5">
        <v>9</v>
      </c>
      <c r="M20" s="5">
        <v>7.9</v>
      </c>
      <c r="N20" s="5">
        <v>8.4</v>
      </c>
      <c r="O20" s="6">
        <v>8.0399999999999991</v>
      </c>
      <c r="P20" s="6">
        <v>7.07</v>
      </c>
      <c r="Q20" s="6">
        <v>5.38</v>
      </c>
      <c r="R20" s="6">
        <v>5.22</v>
      </c>
      <c r="S20" s="6">
        <v>4.5999999999999996</v>
      </c>
      <c r="T20" s="6">
        <v>5.2</v>
      </c>
      <c r="U20" s="6">
        <v>5.73</v>
      </c>
      <c r="V20" s="6">
        <v>6.37</v>
      </c>
      <c r="W20" s="6">
        <v>6.48</v>
      </c>
      <c r="X20" s="6">
        <v>6.4</v>
      </c>
      <c r="Y20" s="6">
        <v>6.51</v>
      </c>
      <c r="Z20" s="6">
        <v>5.74</v>
      </c>
      <c r="AA20" s="6">
        <v>5.52</v>
      </c>
      <c r="AB20" s="6">
        <v>5.91</v>
      </c>
      <c r="AC20" s="6">
        <v>4.6100000000000003</v>
      </c>
      <c r="AD20" s="6">
        <v>5.73</v>
      </c>
      <c r="AE20" s="6">
        <v>4.62</v>
      </c>
      <c r="AF20" s="6">
        <v>5.2</v>
      </c>
      <c r="AG20" s="6">
        <f t="shared" si="3"/>
        <v>6.6473076923076917</v>
      </c>
      <c r="AI20" s="25"/>
    </row>
    <row r="21" spans="1:35" ht="15" customHeight="1" x14ac:dyDescent="0.2">
      <c r="A21" s="22" t="s">
        <v>19</v>
      </c>
      <c r="B21" s="23">
        <v>11</v>
      </c>
      <c r="C21" s="23">
        <v>11.1</v>
      </c>
      <c r="D21" s="23">
        <v>10.7</v>
      </c>
      <c r="E21" s="23">
        <v>10.5</v>
      </c>
      <c r="F21" s="23">
        <v>10.3</v>
      </c>
      <c r="G21" s="23">
        <v>10</v>
      </c>
      <c r="H21" s="23">
        <v>9.1</v>
      </c>
      <c r="I21" s="23">
        <v>8.8000000000000007</v>
      </c>
      <c r="J21" s="23">
        <v>8.1</v>
      </c>
      <c r="K21" s="23">
        <v>6.7</v>
      </c>
      <c r="L21" s="23">
        <v>8.3000000000000007</v>
      </c>
      <c r="M21" s="23">
        <v>7</v>
      </c>
      <c r="N21" s="23">
        <v>6.9</v>
      </c>
      <c r="O21" s="23">
        <v>6</v>
      </c>
      <c r="P21" s="23">
        <v>5.6</v>
      </c>
      <c r="Q21" s="23">
        <v>4.9000000000000004</v>
      </c>
      <c r="R21" s="23">
        <v>4.7</v>
      </c>
      <c r="S21" s="23">
        <v>4.2</v>
      </c>
      <c r="T21" s="23">
        <v>4.5</v>
      </c>
      <c r="U21" s="23">
        <v>4.3</v>
      </c>
      <c r="V21" s="23">
        <v>4</v>
      </c>
      <c r="W21" s="23">
        <v>3.6</v>
      </c>
      <c r="X21" s="23">
        <v>3.7</v>
      </c>
      <c r="Y21" s="23">
        <v>3.5</v>
      </c>
      <c r="Z21" s="23">
        <v>3.5</v>
      </c>
      <c r="AA21" s="23">
        <v>4.7</v>
      </c>
      <c r="AB21" s="23">
        <v>4.5999999999999996</v>
      </c>
      <c r="AC21" s="23">
        <v>4.3</v>
      </c>
      <c r="AD21" s="23">
        <v>4.4000000000000004</v>
      </c>
      <c r="AE21" s="23">
        <v>4.8</v>
      </c>
      <c r="AF21" s="23">
        <v>4.8</v>
      </c>
      <c r="AG21" s="23">
        <f t="shared" si="3"/>
        <v>6.253333333333333</v>
      </c>
      <c r="AI21" s="25"/>
    </row>
    <row r="22" spans="1:35" ht="15" customHeight="1" x14ac:dyDescent="0.2">
      <c r="A22" s="4" t="s">
        <v>20</v>
      </c>
      <c r="B22" s="5">
        <v>12.6</v>
      </c>
      <c r="C22" s="5">
        <v>12.7</v>
      </c>
      <c r="D22" s="5">
        <v>13</v>
      </c>
      <c r="E22" s="5">
        <v>12</v>
      </c>
      <c r="F22" s="5">
        <v>12.9</v>
      </c>
      <c r="G22" s="5">
        <v>13.1</v>
      </c>
      <c r="H22" s="5">
        <v>13.1</v>
      </c>
      <c r="I22" s="5">
        <v>12.4</v>
      </c>
      <c r="J22" s="5">
        <v>12.3</v>
      </c>
      <c r="K22" s="5">
        <v>11.9</v>
      </c>
      <c r="L22" s="5">
        <v>11.6</v>
      </c>
      <c r="M22" s="5">
        <v>11.7</v>
      </c>
      <c r="N22" s="5">
        <v>11.6</v>
      </c>
      <c r="O22" s="6">
        <v>11.2</v>
      </c>
      <c r="P22" s="6">
        <v>11.1</v>
      </c>
      <c r="Q22" s="6">
        <v>10</v>
      </c>
      <c r="R22" s="6">
        <v>10.1</v>
      </c>
      <c r="S22" s="6">
        <v>9.1999999999999993</v>
      </c>
      <c r="T22" s="6">
        <v>8.49</v>
      </c>
      <c r="U22" s="6">
        <v>8.1999999999999993</v>
      </c>
      <c r="V22" s="6">
        <v>7.3</v>
      </c>
      <c r="W22" s="6">
        <v>4.8</v>
      </c>
      <c r="X22" s="6">
        <v>6.3</v>
      </c>
      <c r="Y22" s="6">
        <v>6.2</v>
      </c>
      <c r="Z22" s="6">
        <v>5.0999999999999996</v>
      </c>
      <c r="AA22" s="6">
        <v>4.2</v>
      </c>
      <c r="AB22" s="6">
        <v>5.17</v>
      </c>
      <c r="AC22" s="6">
        <v>5.5</v>
      </c>
      <c r="AD22" s="6">
        <v>3.4</v>
      </c>
      <c r="AE22" s="6">
        <v>3.3</v>
      </c>
      <c r="AF22" s="6">
        <v>3.7</v>
      </c>
      <c r="AG22" s="6">
        <f t="shared" si="3"/>
        <v>9.0519999999999978</v>
      </c>
      <c r="AI22" s="25"/>
    </row>
    <row r="23" spans="1:35" ht="15" customHeight="1" x14ac:dyDescent="0.2">
      <c r="A23" s="22" t="s">
        <v>21</v>
      </c>
      <c r="B23" s="23"/>
      <c r="C23" s="23"/>
      <c r="D23" s="23"/>
      <c r="E23" s="23"/>
      <c r="F23" s="23"/>
      <c r="G23" s="23"/>
      <c r="H23" s="23"/>
      <c r="I23" s="23"/>
      <c r="J23" s="23"/>
      <c r="K23" s="23">
        <v>10.4</v>
      </c>
      <c r="L23" s="23">
        <v>8</v>
      </c>
      <c r="M23" s="23">
        <v>7.3</v>
      </c>
      <c r="N23" s="23">
        <v>7.2</v>
      </c>
      <c r="O23" s="23">
        <v>7.2</v>
      </c>
      <c r="P23" s="23">
        <v>6.2</v>
      </c>
      <c r="Q23" s="23">
        <v>5.2</v>
      </c>
      <c r="R23" s="23">
        <v>5.7</v>
      </c>
      <c r="S23" s="23">
        <v>5.6</v>
      </c>
      <c r="T23" s="23">
        <v>5.4</v>
      </c>
      <c r="U23" s="23">
        <v>4.9000000000000004</v>
      </c>
      <c r="V23" s="23">
        <v>4.7</v>
      </c>
      <c r="W23" s="23">
        <v>3.2</v>
      </c>
      <c r="X23" s="23">
        <v>3</v>
      </c>
      <c r="Y23" s="23">
        <v>3.3</v>
      </c>
      <c r="Z23" s="23">
        <v>4</v>
      </c>
      <c r="AA23" s="23">
        <v>3.8</v>
      </c>
      <c r="AB23" s="23">
        <v>2.5</v>
      </c>
      <c r="AC23" s="23">
        <v>6.5</v>
      </c>
      <c r="AD23" s="23">
        <v>6.2</v>
      </c>
      <c r="AE23" s="23">
        <v>6.5</v>
      </c>
      <c r="AF23" s="23">
        <v>6.4</v>
      </c>
      <c r="AG23" s="23">
        <f t="shared" si="3"/>
        <v>5.6000000000000014</v>
      </c>
      <c r="AI23" s="25"/>
    </row>
    <row r="24" spans="1:35" ht="15" customHeight="1" x14ac:dyDescent="0.2">
      <c r="A24" s="4" t="s">
        <v>22</v>
      </c>
      <c r="B24" s="5"/>
      <c r="C24" s="5">
        <v>14.6</v>
      </c>
      <c r="D24" s="5">
        <v>13.7</v>
      </c>
      <c r="E24" s="5">
        <v>14.7</v>
      </c>
      <c r="F24" s="5">
        <v>14.5</v>
      </c>
      <c r="G24" s="5">
        <v>15.3</v>
      </c>
      <c r="H24" s="5">
        <v>14.2</v>
      </c>
      <c r="I24" s="5">
        <v>14.6</v>
      </c>
      <c r="J24" s="5">
        <v>13.7</v>
      </c>
      <c r="K24" s="5">
        <v>14.3</v>
      </c>
      <c r="L24" s="5">
        <v>9.4</v>
      </c>
      <c r="M24" s="5">
        <v>9.6</v>
      </c>
      <c r="N24" s="5">
        <v>9.1</v>
      </c>
      <c r="O24" s="6">
        <v>8.5</v>
      </c>
      <c r="P24" s="6">
        <v>8.3000000000000007</v>
      </c>
      <c r="Q24" s="6">
        <v>7.4</v>
      </c>
      <c r="R24" s="6">
        <v>7.4</v>
      </c>
      <c r="S24" s="6">
        <v>7.8</v>
      </c>
      <c r="T24" s="6">
        <v>6.3</v>
      </c>
      <c r="U24" s="6">
        <v>6.7</v>
      </c>
      <c r="V24" s="6">
        <v>6.4</v>
      </c>
      <c r="W24" s="6">
        <v>6.7</v>
      </c>
      <c r="X24" s="6">
        <v>6.3</v>
      </c>
      <c r="Y24" s="6">
        <v>4.9000000000000004</v>
      </c>
      <c r="Z24" s="6">
        <v>5.9</v>
      </c>
      <c r="AA24" s="6">
        <v>5.8</v>
      </c>
      <c r="AB24" s="6">
        <v>5.2</v>
      </c>
      <c r="AC24" s="6">
        <v>2.5</v>
      </c>
      <c r="AD24" s="6">
        <v>4.5999999999999996</v>
      </c>
      <c r="AE24" s="6">
        <v>4.3</v>
      </c>
      <c r="AF24" s="6">
        <v>3.3</v>
      </c>
      <c r="AG24" s="6">
        <f t="shared" si="3"/>
        <v>8.8666666666666689</v>
      </c>
      <c r="AI24" s="25"/>
    </row>
    <row r="25" spans="1:35" ht="15" customHeight="1" x14ac:dyDescent="0.2">
      <c r="A25" s="22" t="s">
        <v>23</v>
      </c>
      <c r="B25" s="23">
        <v>9.5</v>
      </c>
      <c r="C25" s="23">
        <v>9.6999999999999993</v>
      </c>
      <c r="D25" s="23">
        <v>9.9</v>
      </c>
      <c r="E25" s="23">
        <v>9.1</v>
      </c>
      <c r="F25" s="23">
        <v>9.6</v>
      </c>
      <c r="G25" s="23">
        <v>8.5</v>
      </c>
      <c r="H25" s="23">
        <v>8</v>
      </c>
      <c r="I25" s="23">
        <v>8.5</v>
      </c>
      <c r="J25" s="23">
        <v>8.4</v>
      </c>
      <c r="K25" s="23">
        <v>9.4</v>
      </c>
      <c r="L25" s="23">
        <v>8</v>
      </c>
      <c r="M25" s="23">
        <v>7.6</v>
      </c>
      <c r="N25" s="23">
        <v>6.2</v>
      </c>
      <c r="O25" s="23">
        <v>7.3</v>
      </c>
      <c r="P25" s="23">
        <v>5.5</v>
      </c>
      <c r="Q25" s="23">
        <v>5.0999999999999996</v>
      </c>
      <c r="R25" s="23">
        <v>4.5999999999999996</v>
      </c>
      <c r="S25" s="23">
        <v>3.9</v>
      </c>
      <c r="T25" s="23">
        <v>3.5</v>
      </c>
      <c r="U25" s="23">
        <v>4.9000000000000004</v>
      </c>
      <c r="V25" s="23">
        <v>2.6</v>
      </c>
      <c r="W25" s="23">
        <v>6.3</v>
      </c>
      <c r="X25" s="23">
        <v>6.2</v>
      </c>
      <c r="Y25" s="23">
        <v>3.2</v>
      </c>
      <c r="Z25" s="23">
        <v>3.6</v>
      </c>
      <c r="AA25" s="23">
        <v>4.7</v>
      </c>
      <c r="AB25" s="23">
        <v>6.4</v>
      </c>
      <c r="AC25" s="23">
        <v>6.9</v>
      </c>
      <c r="AD25" s="23">
        <v>5.8</v>
      </c>
      <c r="AE25" s="23">
        <v>6.3</v>
      </c>
      <c r="AF25" s="23">
        <v>6.8</v>
      </c>
      <c r="AG25" s="23">
        <f t="shared" si="3"/>
        <v>6.55</v>
      </c>
      <c r="AI25" s="25"/>
    </row>
    <row r="26" spans="1:35" ht="15" customHeight="1" x14ac:dyDescent="0.2">
      <c r="A26" s="4" t="s"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">
        <v>1</v>
      </c>
      <c r="M26" s="5" t="s">
        <v>1</v>
      </c>
      <c r="N26" s="5" t="s">
        <v>1</v>
      </c>
      <c r="O26" s="5" t="s">
        <v>1</v>
      </c>
      <c r="P26" s="5" t="s">
        <v>3</v>
      </c>
      <c r="Q26" s="5" t="s">
        <v>1</v>
      </c>
      <c r="R26" s="5" t="s">
        <v>1</v>
      </c>
      <c r="S26" s="6" t="s">
        <v>1</v>
      </c>
      <c r="T26" s="6" t="s">
        <v>1</v>
      </c>
      <c r="U26" s="6" t="s">
        <v>1</v>
      </c>
      <c r="V26" s="6" t="s">
        <v>1</v>
      </c>
      <c r="W26" s="6" t="s">
        <v>1</v>
      </c>
      <c r="X26" s="6" t="s">
        <v>1</v>
      </c>
      <c r="Y26" s="6" t="s">
        <v>1</v>
      </c>
      <c r="Z26" s="6" t="s">
        <v>1</v>
      </c>
      <c r="AA26" s="6" t="s">
        <v>1</v>
      </c>
      <c r="AB26" s="6" t="s">
        <v>1</v>
      </c>
      <c r="AC26" s="6" t="s">
        <v>1</v>
      </c>
      <c r="AD26" s="6" t="s">
        <v>1</v>
      </c>
      <c r="AE26" s="6" t="s">
        <v>1</v>
      </c>
      <c r="AF26" s="6" t="s">
        <v>1</v>
      </c>
      <c r="AG26" s="6" t="s">
        <v>1</v>
      </c>
      <c r="AI26" s="25"/>
    </row>
    <row r="27" spans="1:35" ht="15" customHeight="1" x14ac:dyDescent="0.2">
      <c r="A27" s="22" t="s">
        <v>25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 t="s">
        <v>1</v>
      </c>
      <c r="M27" s="23" t="s">
        <v>1</v>
      </c>
      <c r="N27" s="23" t="s">
        <v>1</v>
      </c>
      <c r="O27" s="23" t="s">
        <v>1</v>
      </c>
      <c r="P27" s="23" t="s">
        <v>3</v>
      </c>
      <c r="Q27" s="23" t="s">
        <v>1</v>
      </c>
      <c r="R27" s="23" t="s">
        <v>3</v>
      </c>
      <c r="S27" s="23" t="s">
        <v>1</v>
      </c>
      <c r="T27" s="23" t="s">
        <v>1</v>
      </c>
      <c r="U27" s="23" t="s">
        <v>1</v>
      </c>
      <c r="V27" s="23" t="s">
        <v>1</v>
      </c>
      <c r="W27" s="23" t="s">
        <v>1</v>
      </c>
      <c r="X27" s="23">
        <v>7.9</v>
      </c>
      <c r="Y27" s="23">
        <v>7.7</v>
      </c>
      <c r="Z27" s="23">
        <v>7.3</v>
      </c>
      <c r="AA27" s="23">
        <v>7.3</v>
      </c>
      <c r="AB27" s="23">
        <v>7</v>
      </c>
      <c r="AC27" s="23">
        <v>7.0198516043978687</v>
      </c>
      <c r="AD27" s="23">
        <v>6.9</v>
      </c>
      <c r="AE27" s="23">
        <v>6.8</v>
      </c>
      <c r="AF27" s="23">
        <v>6.53</v>
      </c>
      <c r="AG27" s="23">
        <f t="shared" si="3"/>
        <v>7.1610946227108734</v>
      </c>
      <c r="AI27" s="25"/>
    </row>
    <row r="28" spans="1:35" ht="15" customHeight="1" x14ac:dyDescent="0.2">
      <c r="A28" s="4" t="s">
        <v>26</v>
      </c>
      <c r="B28" s="5">
        <v>39</v>
      </c>
      <c r="C28" s="5">
        <v>41.3</v>
      </c>
      <c r="D28" s="5"/>
      <c r="E28" s="5">
        <v>13.3</v>
      </c>
      <c r="F28" s="5">
        <v>12.6</v>
      </c>
      <c r="G28" s="5">
        <v>13.7</v>
      </c>
      <c r="H28" s="5">
        <v>12.4</v>
      </c>
      <c r="I28" s="5">
        <v>11.2</v>
      </c>
      <c r="J28" s="5">
        <v>9.4</v>
      </c>
      <c r="K28" s="5">
        <v>8.6999999999999993</v>
      </c>
      <c r="L28" s="5">
        <v>9.9</v>
      </c>
      <c r="M28" s="5">
        <v>8.9</v>
      </c>
      <c r="N28" s="5">
        <v>9.9</v>
      </c>
      <c r="O28" s="6">
        <v>9.9</v>
      </c>
      <c r="P28" s="6">
        <v>8.6</v>
      </c>
      <c r="Q28" s="6">
        <v>8.3000000000000007</v>
      </c>
      <c r="R28" s="6">
        <v>6.4</v>
      </c>
      <c r="S28" s="6">
        <v>5.8</v>
      </c>
      <c r="T28" s="6">
        <v>6</v>
      </c>
      <c r="U28" s="6">
        <v>5.3</v>
      </c>
      <c r="V28" s="6">
        <v>4.1900000000000004</v>
      </c>
      <c r="W28" s="6">
        <v>7.13</v>
      </c>
      <c r="X28" s="6">
        <v>7.31</v>
      </c>
      <c r="Y28" s="6">
        <v>5.3000000000000007</v>
      </c>
      <c r="Z28" s="6">
        <v>6.3888888888888884</v>
      </c>
      <c r="AA28" s="6">
        <v>6.7777777777777786</v>
      </c>
      <c r="AB28" s="6">
        <v>7.4</v>
      </c>
      <c r="AC28" s="6">
        <v>6.3</v>
      </c>
      <c r="AD28" s="6">
        <v>5</v>
      </c>
      <c r="AE28" s="6">
        <v>4.9000000000000004</v>
      </c>
      <c r="AF28" s="6">
        <v>4.3</v>
      </c>
      <c r="AG28" s="6">
        <f t="shared" si="3"/>
        <v>9.1929885057471292</v>
      </c>
      <c r="AI28" s="25"/>
    </row>
    <row r="29" spans="1:35" ht="15" customHeight="1" x14ac:dyDescent="0.2">
      <c r="A29" s="22" t="s">
        <v>27</v>
      </c>
      <c r="B29" s="23">
        <v>4.9000000000000004</v>
      </c>
      <c r="C29" s="23">
        <v>6.1</v>
      </c>
      <c r="D29" s="23">
        <v>6.3</v>
      </c>
      <c r="E29" s="23">
        <v>6.8</v>
      </c>
      <c r="F29" s="23">
        <v>7.4</v>
      </c>
      <c r="G29" s="23">
        <v>14.8</v>
      </c>
      <c r="H29" s="23">
        <v>14.9</v>
      </c>
      <c r="I29" s="23">
        <v>14.5</v>
      </c>
      <c r="J29" s="23">
        <v>11.7</v>
      </c>
      <c r="K29" s="23">
        <v>8</v>
      </c>
      <c r="L29" s="23">
        <v>5.5</v>
      </c>
      <c r="M29" s="23">
        <v>6.5</v>
      </c>
      <c r="N29" s="23">
        <v>6.2</v>
      </c>
      <c r="O29" s="23">
        <v>5.9</v>
      </c>
      <c r="P29" s="23">
        <v>7</v>
      </c>
      <c r="Q29" s="23">
        <v>6.1</v>
      </c>
      <c r="R29" s="23">
        <v>6.5</v>
      </c>
      <c r="S29" s="23">
        <v>6</v>
      </c>
      <c r="T29" s="23">
        <v>3.9</v>
      </c>
      <c r="U29" s="23">
        <v>5.3</v>
      </c>
      <c r="V29" s="23">
        <v>5.6</v>
      </c>
      <c r="W29" s="23">
        <v>5.4</v>
      </c>
      <c r="X29" s="23">
        <v>5.7</v>
      </c>
      <c r="Y29" s="23">
        <v>5.8</v>
      </c>
      <c r="Z29" s="23">
        <v>5.6</v>
      </c>
      <c r="AA29" s="23">
        <v>6</v>
      </c>
      <c r="AB29" s="23">
        <v>5.2</v>
      </c>
      <c r="AC29" s="23">
        <v>5</v>
      </c>
      <c r="AD29" s="23">
        <v>7.8</v>
      </c>
      <c r="AE29" s="23">
        <v>6.4</v>
      </c>
      <c r="AF29" s="23">
        <v>6.1</v>
      </c>
      <c r="AG29" s="23">
        <f t="shared" si="3"/>
        <v>7.1333333333333346</v>
      </c>
      <c r="AI29" s="25"/>
    </row>
    <row r="30" spans="1:35" ht="1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8"/>
      <c r="N30" s="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I30" s="25"/>
    </row>
    <row r="31" spans="1:35" ht="15" customHeight="1" x14ac:dyDescent="0.2">
      <c r="A31" s="21" t="s">
        <v>30</v>
      </c>
      <c r="B31" s="13">
        <f>MIN(B$4:B$29)</f>
        <v>4.9000000000000004</v>
      </c>
      <c r="C31" s="13">
        <f>MIN(C$4:C$29)</f>
        <v>5</v>
      </c>
      <c r="D31" s="13">
        <f>MIN(D$4:D$29)</f>
        <v>3.8</v>
      </c>
      <c r="E31" s="13">
        <f t="shared" ref="E31:K31" si="4">MIN(E$4:E$29)</f>
        <v>1.9</v>
      </c>
      <c r="F31" s="13">
        <f t="shared" si="4"/>
        <v>2.7</v>
      </c>
      <c r="G31" s="13">
        <f t="shared" si="4"/>
        <v>3.8</v>
      </c>
      <c r="H31" s="13">
        <f t="shared" si="4"/>
        <v>5.4</v>
      </c>
      <c r="I31" s="13">
        <f t="shared" si="4"/>
        <v>5</v>
      </c>
      <c r="J31" s="13">
        <f t="shared" si="4"/>
        <v>5</v>
      </c>
      <c r="K31" s="13">
        <f t="shared" si="4"/>
        <v>2</v>
      </c>
      <c r="L31" s="13">
        <f t="shared" ref="L31:AF31" si="5">MIN(L$4:L$29)</f>
        <v>4.9000000000000004</v>
      </c>
      <c r="M31" s="13">
        <f t="shared" si="5"/>
        <v>4.4000000000000004</v>
      </c>
      <c r="N31" s="13">
        <f t="shared" si="5"/>
        <v>3.1</v>
      </c>
      <c r="O31" s="13">
        <f t="shared" si="5"/>
        <v>4.3</v>
      </c>
      <c r="P31" s="13">
        <f t="shared" si="5"/>
        <v>3.18</v>
      </c>
      <c r="Q31" s="13">
        <f t="shared" si="5"/>
        <v>2.2999999999999998</v>
      </c>
      <c r="R31" s="13">
        <f t="shared" si="5"/>
        <v>2.7</v>
      </c>
      <c r="S31" s="13">
        <f t="shared" si="5"/>
        <v>0.8</v>
      </c>
      <c r="T31" s="13">
        <f t="shared" si="5"/>
        <v>0.4</v>
      </c>
      <c r="U31" s="13">
        <f t="shared" si="5"/>
        <v>1.7</v>
      </c>
      <c r="V31" s="13">
        <f t="shared" si="5"/>
        <v>1.71</v>
      </c>
      <c r="W31" s="13">
        <f t="shared" si="5"/>
        <v>-1.9585672131626382</v>
      </c>
      <c r="X31" s="13">
        <f t="shared" si="5"/>
        <v>-3.3</v>
      </c>
      <c r="Y31" s="13">
        <f t="shared" si="5"/>
        <v>-2.8</v>
      </c>
      <c r="Z31" s="13">
        <f t="shared" si="5"/>
        <v>-4.5</v>
      </c>
      <c r="AA31" s="13">
        <f t="shared" si="5"/>
        <v>-5.4</v>
      </c>
      <c r="AB31" s="13">
        <f t="shared" si="5"/>
        <v>2.09</v>
      </c>
      <c r="AC31" s="13">
        <f t="shared" si="5"/>
        <v>2.5</v>
      </c>
      <c r="AD31" s="13">
        <f t="shared" si="5"/>
        <v>3.26</v>
      </c>
      <c r="AE31" s="13">
        <f t="shared" si="5"/>
        <v>3.3</v>
      </c>
      <c r="AF31" s="13">
        <f t="shared" si="5"/>
        <v>3.3</v>
      </c>
      <c r="AG31" s="13">
        <f>MIN(AG$4:AG$29)</f>
        <v>3.453333333333334</v>
      </c>
      <c r="AI31" s="25"/>
    </row>
    <row r="32" spans="1:35" ht="15" customHeight="1" x14ac:dyDescent="0.2">
      <c r="A32" s="12" t="s">
        <v>80</v>
      </c>
      <c r="B32" s="10">
        <f>MEDIAN(B$4:B$29)</f>
        <v>11</v>
      </c>
      <c r="C32" s="10">
        <f>MEDIAN(C$4:C$29)</f>
        <v>11.45</v>
      </c>
      <c r="D32" s="10">
        <f>MEDIAN(D$4:D$29)</f>
        <v>11.5</v>
      </c>
      <c r="E32" s="10">
        <f t="shared" ref="E32:K32" si="6">MEDIAN(E$4:E$29)</f>
        <v>12</v>
      </c>
      <c r="F32" s="10">
        <f t="shared" si="6"/>
        <v>11.6</v>
      </c>
      <c r="G32" s="10">
        <f t="shared" si="6"/>
        <v>10.1</v>
      </c>
      <c r="H32" s="10">
        <f t="shared" si="6"/>
        <v>11.3</v>
      </c>
      <c r="I32" s="10">
        <f t="shared" si="6"/>
        <v>10.7</v>
      </c>
      <c r="J32" s="10">
        <f t="shared" si="6"/>
        <v>10</v>
      </c>
      <c r="K32" s="10">
        <f t="shared" si="6"/>
        <v>9.0500000000000007</v>
      </c>
      <c r="L32" s="10">
        <f t="shared" ref="L32:AG32" si="7">MEDIAN(L$4:L$29)</f>
        <v>9.1</v>
      </c>
      <c r="M32" s="10">
        <f t="shared" si="7"/>
        <v>8.15</v>
      </c>
      <c r="N32" s="10">
        <f t="shared" si="7"/>
        <v>7.4</v>
      </c>
      <c r="O32" s="10">
        <f t="shared" si="7"/>
        <v>7.3</v>
      </c>
      <c r="P32" s="10">
        <f t="shared" si="7"/>
        <v>7.27</v>
      </c>
      <c r="Q32" s="10">
        <f t="shared" si="7"/>
        <v>6.1</v>
      </c>
      <c r="R32" s="10">
        <f t="shared" si="7"/>
        <v>6.4</v>
      </c>
      <c r="S32" s="10">
        <f t="shared" si="7"/>
        <v>5.8</v>
      </c>
      <c r="T32" s="10">
        <f t="shared" si="7"/>
        <v>6</v>
      </c>
      <c r="U32" s="10">
        <f t="shared" si="7"/>
        <v>5.73</v>
      </c>
      <c r="V32" s="10">
        <f t="shared" si="7"/>
        <v>5.8</v>
      </c>
      <c r="W32" s="10">
        <f t="shared" si="7"/>
        <v>5.8</v>
      </c>
      <c r="X32" s="10">
        <f t="shared" si="7"/>
        <v>6</v>
      </c>
      <c r="Y32" s="10">
        <f t="shared" si="7"/>
        <v>5.7650000000000006</v>
      </c>
      <c r="Z32" s="10">
        <f t="shared" si="7"/>
        <v>5.4</v>
      </c>
      <c r="AA32" s="10">
        <f t="shared" si="7"/>
        <v>5.52</v>
      </c>
      <c r="AB32" s="10">
        <f t="shared" si="7"/>
        <v>5.6</v>
      </c>
      <c r="AC32" s="10">
        <f t="shared" si="7"/>
        <v>5.5350000000000001</v>
      </c>
      <c r="AD32" s="10">
        <f t="shared" si="7"/>
        <v>5.8</v>
      </c>
      <c r="AE32" s="10">
        <f t="shared" si="7"/>
        <v>5.85</v>
      </c>
      <c r="AF32" s="10">
        <f t="shared" si="7"/>
        <v>6.1</v>
      </c>
      <c r="AG32" s="10">
        <f t="shared" si="7"/>
        <v>7.3523333333333341</v>
      </c>
      <c r="AI32" s="25"/>
    </row>
    <row r="33" spans="1:35" ht="15" customHeight="1" x14ac:dyDescent="0.2">
      <c r="A33" s="21" t="s">
        <v>31</v>
      </c>
      <c r="B33" s="13">
        <f>MAX(B$4:B$29)</f>
        <v>39</v>
      </c>
      <c r="C33" s="13">
        <f>MAX(C$4:C$29)</f>
        <v>41.3</v>
      </c>
      <c r="D33" s="13">
        <f>MAX(D$4:D$29)</f>
        <v>20.399999999999999</v>
      </c>
      <c r="E33" s="13">
        <f t="shared" ref="E33:K33" si="8">MAX(E$4:E$29)</f>
        <v>23</v>
      </c>
      <c r="F33" s="13">
        <f t="shared" si="8"/>
        <v>23.9</v>
      </c>
      <c r="G33" s="13">
        <f t="shared" si="8"/>
        <v>20.6</v>
      </c>
      <c r="H33" s="13">
        <f t="shared" si="8"/>
        <v>16.8</v>
      </c>
      <c r="I33" s="13">
        <f t="shared" si="8"/>
        <v>16.3</v>
      </c>
      <c r="J33" s="13">
        <f t="shared" si="8"/>
        <v>15.7</v>
      </c>
      <c r="K33" s="13">
        <f t="shared" si="8"/>
        <v>22.1</v>
      </c>
      <c r="L33" s="13">
        <f t="shared" ref="L33:AG33" si="9">MAX(L$4:L$29)</f>
        <v>15.1</v>
      </c>
      <c r="M33" s="13">
        <f t="shared" si="9"/>
        <v>17.3</v>
      </c>
      <c r="N33" s="13">
        <f t="shared" si="9"/>
        <v>16.2</v>
      </c>
      <c r="O33" s="13">
        <f t="shared" si="9"/>
        <v>15.9</v>
      </c>
      <c r="P33" s="13">
        <f t="shared" si="9"/>
        <v>15.1</v>
      </c>
      <c r="Q33" s="13">
        <f t="shared" si="9"/>
        <v>38.9</v>
      </c>
      <c r="R33" s="13">
        <f t="shared" si="9"/>
        <v>15.3</v>
      </c>
      <c r="S33" s="13">
        <f t="shared" si="9"/>
        <v>12.7</v>
      </c>
      <c r="T33" s="13">
        <f t="shared" si="9"/>
        <v>12.04</v>
      </c>
      <c r="U33" s="13">
        <f t="shared" si="9"/>
        <v>11.51</v>
      </c>
      <c r="V33" s="13">
        <f t="shared" si="9"/>
        <v>13.4</v>
      </c>
      <c r="W33" s="13">
        <f t="shared" si="9"/>
        <v>14.2</v>
      </c>
      <c r="X33" s="13">
        <f t="shared" si="9"/>
        <v>13.8</v>
      </c>
      <c r="Y33" s="13">
        <f t="shared" si="9"/>
        <v>13.5</v>
      </c>
      <c r="Z33" s="13">
        <f t="shared" si="9"/>
        <v>12.3</v>
      </c>
      <c r="AA33" s="13">
        <f t="shared" si="9"/>
        <v>13.2</v>
      </c>
      <c r="AB33" s="13">
        <f t="shared" si="9"/>
        <v>12.4</v>
      </c>
      <c r="AC33" s="13">
        <f t="shared" si="9"/>
        <v>13</v>
      </c>
      <c r="AD33" s="13">
        <f t="shared" si="9"/>
        <v>12.2</v>
      </c>
      <c r="AE33" s="13">
        <f t="shared" si="9"/>
        <v>12.4</v>
      </c>
      <c r="AF33" s="13">
        <f t="shared" si="9"/>
        <v>11.7</v>
      </c>
      <c r="AG33" s="13">
        <f t="shared" si="9"/>
        <v>13.423448275862066</v>
      </c>
      <c r="AI33" s="25"/>
    </row>
    <row r="34" spans="1:35" ht="15" customHeight="1" x14ac:dyDescent="0.2">
      <c r="A34" s="2" t="s">
        <v>81</v>
      </c>
      <c r="B34" s="8">
        <f>AVERAGE(B4:B29)</f>
        <v>12.709090909090911</v>
      </c>
      <c r="C34" s="8">
        <f>AVERAGE(C4:C29)</f>
        <v>13.212499999999997</v>
      </c>
      <c r="D34" s="8">
        <f>AVERAGE(D4:D29)</f>
        <v>11.512499999999999</v>
      </c>
      <c r="E34" s="8">
        <f t="shared" ref="E34:K34" si="10">AVERAGE(E4:E29)</f>
        <v>11.842105263157896</v>
      </c>
      <c r="F34" s="8">
        <f t="shared" si="10"/>
        <v>11.755555555555555</v>
      </c>
      <c r="G34" s="8">
        <f t="shared" si="10"/>
        <v>11.342105263157896</v>
      </c>
      <c r="H34" s="8">
        <f t="shared" si="10"/>
        <v>10.938095238095238</v>
      </c>
      <c r="I34" s="8">
        <f t="shared" si="10"/>
        <v>10.499999999999998</v>
      </c>
      <c r="J34" s="8">
        <f t="shared" si="10"/>
        <v>10.35</v>
      </c>
      <c r="K34" s="8">
        <f t="shared" si="10"/>
        <v>9.963636363636363</v>
      </c>
      <c r="L34" s="8">
        <f t="shared" ref="L34:O34" si="11">AVERAGE(L4:L29)</f>
        <v>9.5875000000000004</v>
      </c>
      <c r="M34" s="8">
        <f t="shared" si="11"/>
        <v>9.1208333333333318</v>
      </c>
      <c r="N34" s="8">
        <f t="shared" si="11"/>
        <v>8.4577823766980895</v>
      </c>
      <c r="O34" s="10">
        <f t="shared" si="11"/>
        <v>8.3448596920183444</v>
      </c>
      <c r="P34" s="10">
        <f t="shared" ref="P34:AG34" si="12">AVERAGE(P4:P29)</f>
        <v>8.0613758027289837</v>
      </c>
      <c r="Q34" s="10">
        <f t="shared" si="12"/>
        <v>8.038575525385113</v>
      </c>
      <c r="R34" s="10">
        <f t="shared" si="12"/>
        <v>6.706221572304174</v>
      </c>
      <c r="S34" s="10">
        <f t="shared" si="12"/>
        <v>6.2772132409120456</v>
      </c>
      <c r="T34" s="10">
        <f t="shared" si="12"/>
        <v>5.8826086956521744</v>
      </c>
      <c r="U34" s="10">
        <f t="shared" si="12"/>
        <v>6.030643788431183</v>
      </c>
      <c r="V34" s="10">
        <f t="shared" si="12"/>
        <v>5.9828177014746586</v>
      </c>
      <c r="W34" s="10">
        <f t="shared" ref="W34:X34" si="13">AVERAGE(W4:W29)</f>
        <v>5.9826709907320597</v>
      </c>
      <c r="X34" s="10">
        <f t="shared" si="13"/>
        <v>5.9935312891721573</v>
      </c>
      <c r="Y34" s="10">
        <f t="shared" ref="Y34:Z34" si="14">AVERAGE(Y4:Y29)</f>
        <v>5.7045833333333347</v>
      </c>
      <c r="Z34" s="10">
        <f t="shared" si="14"/>
        <v>5.4083555555555556</v>
      </c>
      <c r="AA34" s="10">
        <f t="shared" ref="AA34:AB34" si="15">AVERAGE(AA4:AA29)</f>
        <v>5.6915111111111107</v>
      </c>
      <c r="AB34" s="10">
        <f t="shared" si="15"/>
        <v>6.2351122599996707</v>
      </c>
      <c r="AC34" s="10">
        <f t="shared" ref="AC34:AD34" si="16">AVERAGE(AC4:AC29)</f>
        <v>6.326436550021886</v>
      </c>
      <c r="AD34" s="10">
        <f t="shared" si="16"/>
        <v>6.3345889406695646</v>
      </c>
      <c r="AE34" s="10">
        <f t="shared" ref="AE34" si="17">AVERAGE(AE4:AE29)</f>
        <v>6.5121795085138343</v>
      </c>
      <c r="AF34" s="10">
        <f>AVERAGE(AF4:AF29)</f>
        <v>6.4942447501556488</v>
      </c>
      <c r="AG34" s="10">
        <f t="shared" si="12"/>
        <v>7.9042905520482547</v>
      </c>
      <c r="AI34" s="25"/>
    </row>
    <row r="35" spans="1:35" ht="15" customHeight="1" x14ac:dyDescent="0.2">
      <c r="A35" s="1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I35" s="25"/>
    </row>
    <row r="36" spans="1:35" ht="15" customHeight="1" x14ac:dyDescent="0.2">
      <c r="A36" s="35"/>
      <c r="B36" s="37" t="str">
        <f>IF($A$36="","",VLOOKUP($A$36,$A$4:B29,(B2-1989)))</f>
        <v/>
      </c>
      <c r="C36" s="40" t="str">
        <f>IF($A$36="","",VLOOKUP($A$36,$A$4:C29,(B2-1988)))</f>
        <v/>
      </c>
      <c r="D36" s="40" t="str">
        <f>IF($A$36="","",VLOOKUP($A$36,$A$4:D29,(C2-1988)))</f>
        <v/>
      </c>
      <c r="E36" s="40" t="str">
        <f>IF($A$36="","",VLOOKUP($A$36,$A$4:E29,(D2-1988)))</f>
        <v/>
      </c>
      <c r="F36" s="40" t="str">
        <f>IF($A$36="","",VLOOKUP($A$36,$A$4:F29,(E2-1988)))</f>
        <v/>
      </c>
      <c r="G36" s="40" t="str">
        <f>IF($A$36="","",VLOOKUP($A$36,$A$4:G29,(F2-1988)))</f>
        <v/>
      </c>
      <c r="H36" s="40" t="str">
        <f>IF($A$36="","",VLOOKUP($A$36,$A$4:H29,(G2-1988)))</f>
        <v/>
      </c>
      <c r="I36" s="40" t="str">
        <f>IF($A$36="","",VLOOKUP($A$36,$A$4:I29,(H2-1988)))</f>
        <v/>
      </c>
      <c r="J36" s="40" t="str">
        <f>IF($A$36="","",VLOOKUP($A$36,$A$4:J29,(I2-1988)))</f>
        <v/>
      </c>
      <c r="K36" s="40" t="str">
        <f>IF($A$36="","",VLOOKUP($A$36,$A$4:K29,(J2-1988)))</f>
        <v/>
      </c>
      <c r="L36" s="40" t="str">
        <f>IF($A$36="","",VLOOKUP($A$36,$A$4:L29,(K2-1988)))</f>
        <v/>
      </c>
      <c r="M36" s="40" t="str">
        <f>IF($A$36="","",VLOOKUP($A$36,$A$4:M29,(L2-1988)))</f>
        <v/>
      </c>
      <c r="N36" s="40" t="str">
        <f>IF($A$36="","",VLOOKUP($A$36,$A$4:N29,(M2-1988)))</f>
        <v/>
      </c>
      <c r="O36" s="40" t="str">
        <f>IF($A$36="","",VLOOKUP($A$36,$A$4:O29,(N2-1988)))</f>
        <v/>
      </c>
      <c r="P36" s="40" t="str">
        <f>IF($A$36="","",VLOOKUP($A$36,$A$4:P29,(O2-1988)))</f>
        <v/>
      </c>
      <c r="Q36" s="40" t="str">
        <f>IF($A$36="","",VLOOKUP($A$36,$A$4:Q29,(P2-1988)))</f>
        <v/>
      </c>
      <c r="R36" s="40" t="str">
        <f>IF($A$36="","",VLOOKUP($A$36,$A$4:R29,(Q2-1988)))</f>
        <v/>
      </c>
      <c r="S36" s="40" t="str">
        <f>IF($A$36="","",VLOOKUP($A$36,$A$4:S29,(R2-1988)))</f>
        <v/>
      </c>
      <c r="T36" s="40" t="str">
        <f>IF($A$36="","",VLOOKUP($A$36,$A$4:T29,(S2-1988)))</f>
        <v/>
      </c>
      <c r="U36" s="40" t="str">
        <f>IF($A$36="","",VLOOKUP($A$36,$A$4:U29,(T2-1988)))</f>
        <v/>
      </c>
      <c r="V36" s="40" t="str">
        <f>IF($A$36="","",VLOOKUP($A$36,$A$4:V29,(U2-1988)))</f>
        <v/>
      </c>
      <c r="W36" s="40" t="str">
        <f>IF($A$36="","",VLOOKUP($A$36,$A$4:W29,(V2-1988)))</f>
        <v/>
      </c>
      <c r="X36" s="40" t="str">
        <f>IF($A$36="","",VLOOKUP($A$36,$A$4:X29,(W2-1988)))</f>
        <v/>
      </c>
      <c r="Y36" s="40" t="str">
        <f>IF($A$36="","",VLOOKUP($A$36,$A$4:Y29,(X2-1988)))</f>
        <v/>
      </c>
      <c r="Z36" s="40" t="str">
        <f>IF($A$36="","",VLOOKUP($A$36,$A$4:Z29,(Y2-1988)))</f>
        <v/>
      </c>
      <c r="AA36" s="40" t="str">
        <f>IF($A$36="","",VLOOKUP($A$36,$A$4:AA29,(Z2-1988)))</f>
        <v/>
      </c>
      <c r="AB36" s="40" t="str">
        <f>IF($A$36="","",VLOOKUP($A$36,$A$4:AB29,(AA2-1988)))</f>
        <v/>
      </c>
      <c r="AC36" s="40" t="str">
        <f>IF($A$36="","",VLOOKUP($A$36,$A$4:AC29,(AB2-1988)))</f>
        <v/>
      </c>
      <c r="AD36" s="40" t="str">
        <f>IF($A$36="","",VLOOKUP($A$36,$A$4:AD29,(AC2-1988)))</f>
        <v/>
      </c>
      <c r="AE36" s="40" t="str">
        <f>IF($A$36="","",VLOOKUP($A$36,$A$4:AE29,(AD2-1988)))</f>
        <v/>
      </c>
      <c r="AF36" s="40" t="str">
        <f>IF($A$36="","",VLOOKUP($A$36,$A$4:AF29,(AE2-1988)))</f>
        <v/>
      </c>
      <c r="AG36" s="40" t="str">
        <f>IF($A$36="","",VLOOKUP($A$36,$A$4:AG29,(V2-1988)))</f>
        <v/>
      </c>
      <c r="AI36" s="25"/>
    </row>
    <row r="37" spans="1:35" ht="15" customHeight="1" x14ac:dyDescent="0.2"/>
    <row r="38" spans="1:35" ht="15" customHeight="1" x14ac:dyDescent="0.2">
      <c r="A38" s="2" t="s">
        <v>29</v>
      </c>
    </row>
    <row r="39" spans="1:35" ht="15" customHeight="1" x14ac:dyDescent="0.2"/>
    <row r="40" spans="1:35" ht="15" customHeight="1" x14ac:dyDescent="0.2">
      <c r="A40" s="15" t="s">
        <v>52</v>
      </c>
    </row>
    <row r="41" spans="1:35" ht="22.5" x14ac:dyDescent="0.2">
      <c r="A41" s="33" t="s">
        <v>53</v>
      </c>
      <c r="B41" s="45">
        <f t="shared" ref="B41:F41" si="18">COUNTIF(B4:B29,"&lt;=5")</f>
        <v>2</v>
      </c>
      <c r="C41" s="45">
        <f t="shared" si="18"/>
        <v>1</v>
      </c>
      <c r="D41" s="45">
        <f t="shared" si="18"/>
        <v>1</v>
      </c>
      <c r="E41" s="45">
        <f t="shared" si="18"/>
        <v>1</v>
      </c>
      <c r="F41" s="45">
        <f t="shared" si="18"/>
        <v>1</v>
      </c>
      <c r="G41" s="45">
        <f>COUNTIF(G4:G29,"&lt;=5")</f>
        <v>1</v>
      </c>
      <c r="H41" s="45">
        <f t="shared" ref="H41:AG41" si="19">COUNTIF(H4:H29,"&lt;=5")</f>
        <v>0</v>
      </c>
      <c r="I41" s="45">
        <f t="shared" si="19"/>
        <v>1</v>
      </c>
      <c r="J41" s="45">
        <f t="shared" si="19"/>
        <v>1</v>
      </c>
      <c r="K41" s="45">
        <f t="shared" si="19"/>
        <v>1</v>
      </c>
      <c r="L41" s="45">
        <f t="shared" si="19"/>
        <v>1</v>
      </c>
      <c r="M41" s="45">
        <f t="shared" si="19"/>
        <v>1</v>
      </c>
      <c r="N41" s="45">
        <f t="shared" si="19"/>
        <v>2</v>
      </c>
      <c r="O41" s="45">
        <f t="shared" si="19"/>
        <v>2</v>
      </c>
      <c r="P41" s="45">
        <f t="shared" si="19"/>
        <v>4</v>
      </c>
      <c r="Q41" s="45">
        <f t="shared" si="19"/>
        <v>7</v>
      </c>
      <c r="R41" s="45">
        <f t="shared" si="19"/>
        <v>7</v>
      </c>
      <c r="S41" s="45">
        <f t="shared" si="19"/>
        <v>7</v>
      </c>
      <c r="T41" s="45">
        <f t="shared" si="19"/>
        <v>7</v>
      </c>
      <c r="U41" s="45">
        <f t="shared" si="19"/>
        <v>8</v>
      </c>
      <c r="V41" s="45">
        <f t="shared" si="19"/>
        <v>10</v>
      </c>
      <c r="W41" s="45">
        <f t="shared" si="19"/>
        <v>9</v>
      </c>
      <c r="X41" s="45">
        <f t="shared" si="19"/>
        <v>8</v>
      </c>
      <c r="Y41" s="45">
        <f t="shared" si="19"/>
        <v>9</v>
      </c>
      <c r="Z41" s="45">
        <f t="shared" si="19"/>
        <v>10</v>
      </c>
      <c r="AA41" s="45">
        <f t="shared" ref="AA41:AB41" si="20">COUNTIF(AA4:AA29,"&lt;=5")</f>
        <v>11</v>
      </c>
      <c r="AB41" s="45">
        <f t="shared" si="20"/>
        <v>9</v>
      </c>
      <c r="AC41" s="45">
        <f t="shared" ref="AC41:AD41" si="21">COUNTIF(AC4:AC29,"&lt;=5")</f>
        <v>10</v>
      </c>
      <c r="AD41" s="45">
        <f t="shared" si="21"/>
        <v>9</v>
      </c>
      <c r="AE41" s="45">
        <f t="shared" ref="AE41:AF41" si="22">COUNTIF(AE4:AE29,"&lt;=5")</f>
        <v>10</v>
      </c>
      <c r="AF41" s="45">
        <f t="shared" si="22"/>
        <v>8</v>
      </c>
      <c r="AG41" s="45">
        <f t="shared" si="19"/>
        <v>4</v>
      </c>
    </row>
    <row r="42" spans="1:35" ht="22.5" x14ac:dyDescent="0.2">
      <c r="A42" s="33" t="s">
        <v>54</v>
      </c>
      <c r="B42" s="45">
        <f t="shared" ref="B42:F42" si="23">COUNTIFS(B4:B29,"&lt;=15",B4:B29,"&gt;5")</f>
        <v>7</v>
      </c>
      <c r="C42" s="45">
        <f t="shared" si="23"/>
        <v>12</v>
      </c>
      <c r="D42" s="45">
        <f t="shared" si="23"/>
        <v>11</v>
      </c>
      <c r="E42" s="45">
        <f t="shared" si="23"/>
        <v>15</v>
      </c>
      <c r="F42" s="45">
        <f t="shared" si="23"/>
        <v>12</v>
      </c>
      <c r="G42" s="45">
        <f>COUNTIFS(G4:G29,"&lt;=15",G4:G29,"&gt;5")</f>
        <v>13</v>
      </c>
      <c r="H42" s="45">
        <f t="shared" ref="H42:AG42" si="24">COUNTIFS(H4:H29,"&lt;=15",H4:H29,"&gt;5")</f>
        <v>16</v>
      </c>
      <c r="I42" s="45">
        <f t="shared" si="24"/>
        <v>16</v>
      </c>
      <c r="J42" s="45">
        <f t="shared" si="24"/>
        <v>17</v>
      </c>
      <c r="K42" s="45">
        <f t="shared" si="24"/>
        <v>20</v>
      </c>
      <c r="L42" s="45">
        <f t="shared" si="24"/>
        <v>22</v>
      </c>
      <c r="M42" s="45">
        <f t="shared" si="24"/>
        <v>22</v>
      </c>
      <c r="N42" s="45">
        <f t="shared" si="24"/>
        <v>21</v>
      </c>
      <c r="O42" s="45">
        <f t="shared" si="24"/>
        <v>21</v>
      </c>
      <c r="P42" s="45">
        <f t="shared" si="24"/>
        <v>18</v>
      </c>
      <c r="Q42" s="45">
        <f t="shared" si="24"/>
        <v>15</v>
      </c>
      <c r="R42" s="45">
        <f t="shared" si="24"/>
        <v>15</v>
      </c>
      <c r="S42" s="45">
        <f t="shared" si="24"/>
        <v>16</v>
      </c>
      <c r="T42" s="45">
        <f t="shared" si="24"/>
        <v>16</v>
      </c>
      <c r="U42" s="45">
        <f t="shared" si="24"/>
        <v>15</v>
      </c>
      <c r="V42" s="45">
        <f t="shared" si="24"/>
        <v>13</v>
      </c>
      <c r="W42" s="45">
        <f t="shared" si="24"/>
        <v>14</v>
      </c>
      <c r="X42" s="45">
        <f t="shared" si="24"/>
        <v>16</v>
      </c>
      <c r="Y42" s="45">
        <f t="shared" si="24"/>
        <v>15</v>
      </c>
      <c r="Z42" s="45">
        <f t="shared" si="24"/>
        <v>15</v>
      </c>
      <c r="AA42" s="45">
        <f t="shared" ref="AA42:AB42" si="25">COUNTIFS(AA4:AA29,"&lt;=15",AA4:AA29,"&gt;5")</f>
        <v>14</v>
      </c>
      <c r="AB42" s="45">
        <f t="shared" si="25"/>
        <v>16</v>
      </c>
      <c r="AC42" s="45">
        <f t="shared" ref="AC42:AD42" si="26">COUNTIFS(AC4:AC29,"&lt;=15",AC4:AC29,"&gt;5")</f>
        <v>14</v>
      </c>
      <c r="AD42" s="45">
        <f t="shared" si="26"/>
        <v>16</v>
      </c>
      <c r="AE42" s="45">
        <f t="shared" ref="AE42:AF42" si="27">COUNTIFS(AE4:AE29,"&lt;=15",AE4:AE29,"&gt;5")</f>
        <v>15</v>
      </c>
      <c r="AF42" s="45">
        <f t="shared" si="27"/>
        <v>17</v>
      </c>
      <c r="AG42" s="45">
        <f t="shared" si="24"/>
        <v>21</v>
      </c>
    </row>
    <row r="43" spans="1:35" ht="22.5" x14ac:dyDescent="0.2">
      <c r="A43" s="33" t="s">
        <v>55</v>
      </c>
      <c r="B43" s="45">
        <f t="shared" ref="B43:F43" si="28">COUNTIFS(B4:B29,"&lt;=25",B4:B29,"&gt;15")</f>
        <v>1</v>
      </c>
      <c r="C43" s="45">
        <f t="shared" si="28"/>
        <v>2</v>
      </c>
      <c r="D43" s="45">
        <f t="shared" si="28"/>
        <v>4</v>
      </c>
      <c r="E43" s="45">
        <f t="shared" si="28"/>
        <v>3</v>
      </c>
      <c r="F43" s="45">
        <f t="shared" si="28"/>
        <v>5</v>
      </c>
      <c r="G43" s="45">
        <f>COUNTIFS(G4:G29,"&lt;=25",G4:G29,"&gt;15")</f>
        <v>5</v>
      </c>
      <c r="H43" s="45">
        <f t="shared" ref="H43:AG43" si="29">COUNTIFS(H4:H29,"&lt;=25",H4:H29,"&gt;15")</f>
        <v>5</v>
      </c>
      <c r="I43" s="45">
        <f t="shared" si="29"/>
        <v>4</v>
      </c>
      <c r="J43" s="45">
        <f t="shared" si="29"/>
        <v>2</v>
      </c>
      <c r="K43" s="45">
        <f t="shared" si="29"/>
        <v>1</v>
      </c>
      <c r="L43" s="45">
        <f t="shared" si="29"/>
        <v>1</v>
      </c>
      <c r="M43" s="45">
        <f t="shared" si="29"/>
        <v>1</v>
      </c>
      <c r="N43" s="45">
        <f t="shared" si="29"/>
        <v>1</v>
      </c>
      <c r="O43" s="45">
        <f t="shared" si="29"/>
        <v>1</v>
      </c>
      <c r="P43" s="45">
        <f t="shared" si="29"/>
        <v>2</v>
      </c>
      <c r="Q43" s="45">
        <f t="shared" si="29"/>
        <v>0</v>
      </c>
      <c r="R43" s="45">
        <f t="shared" si="29"/>
        <v>1</v>
      </c>
      <c r="S43" s="45">
        <f t="shared" si="29"/>
        <v>0</v>
      </c>
      <c r="T43" s="45">
        <f t="shared" si="29"/>
        <v>0</v>
      </c>
      <c r="U43" s="45">
        <f t="shared" si="29"/>
        <v>0</v>
      </c>
      <c r="V43" s="45">
        <f t="shared" si="29"/>
        <v>0</v>
      </c>
      <c r="W43" s="45">
        <f t="shared" si="29"/>
        <v>0</v>
      </c>
      <c r="X43" s="45">
        <f t="shared" si="29"/>
        <v>0</v>
      </c>
      <c r="Y43" s="45">
        <f t="shared" si="29"/>
        <v>0</v>
      </c>
      <c r="Z43" s="45">
        <f t="shared" si="29"/>
        <v>0</v>
      </c>
      <c r="AA43" s="45">
        <f t="shared" ref="AA43:AB43" si="30">COUNTIFS(AA4:AA29,"&lt;=25",AA4:AA29,"&gt;15")</f>
        <v>0</v>
      </c>
      <c r="AB43" s="45">
        <f t="shared" si="30"/>
        <v>0</v>
      </c>
      <c r="AC43" s="45">
        <f t="shared" ref="AC43:AD43" si="31">COUNTIFS(AC4:AC29,"&lt;=25",AC4:AC29,"&gt;15")</f>
        <v>0</v>
      </c>
      <c r="AD43" s="45">
        <f t="shared" si="31"/>
        <v>0</v>
      </c>
      <c r="AE43" s="45">
        <f t="shared" ref="AE43:AF43" si="32">COUNTIFS(AE4:AE29,"&lt;=25",AE4:AE29,"&gt;15")</f>
        <v>0</v>
      </c>
      <c r="AF43" s="45">
        <f t="shared" si="32"/>
        <v>0</v>
      </c>
      <c r="AG43" s="45">
        <f t="shared" si="29"/>
        <v>0</v>
      </c>
    </row>
    <row r="44" spans="1:35" ht="22.5" x14ac:dyDescent="0.2">
      <c r="A44" s="33" t="s">
        <v>56</v>
      </c>
      <c r="B44" s="32">
        <f t="shared" ref="B44:F44" si="33">COUNTIFS(B4:B29,"&gt;25")</f>
        <v>1</v>
      </c>
      <c r="C44" s="32">
        <f t="shared" si="33"/>
        <v>1</v>
      </c>
      <c r="D44" s="32">
        <f t="shared" si="33"/>
        <v>0</v>
      </c>
      <c r="E44" s="32">
        <f t="shared" si="33"/>
        <v>0</v>
      </c>
      <c r="F44" s="32">
        <f t="shared" si="33"/>
        <v>0</v>
      </c>
      <c r="G44" s="32">
        <f>COUNTIFS(G4:G29,"&gt;25")</f>
        <v>0</v>
      </c>
      <c r="H44" s="32">
        <f t="shared" ref="H44:AG44" si="34">COUNTIFS(H4:H29,"&gt;25")</f>
        <v>0</v>
      </c>
      <c r="I44" s="32">
        <f t="shared" si="34"/>
        <v>0</v>
      </c>
      <c r="J44" s="32">
        <f t="shared" si="34"/>
        <v>0</v>
      </c>
      <c r="K44" s="32">
        <f t="shared" si="34"/>
        <v>0</v>
      </c>
      <c r="L44" s="32">
        <f t="shared" si="34"/>
        <v>0</v>
      </c>
      <c r="M44" s="32">
        <f t="shared" si="34"/>
        <v>0</v>
      </c>
      <c r="N44" s="32">
        <f t="shared" si="34"/>
        <v>0</v>
      </c>
      <c r="O44" s="32">
        <f t="shared" si="34"/>
        <v>0</v>
      </c>
      <c r="P44" s="32">
        <f t="shared" si="34"/>
        <v>0</v>
      </c>
      <c r="Q44" s="32">
        <f t="shared" si="34"/>
        <v>1</v>
      </c>
      <c r="R44" s="32">
        <f t="shared" si="34"/>
        <v>0</v>
      </c>
      <c r="S44" s="32">
        <f t="shared" si="34"/>
        <v>0</v>
      </c>
      <c r="T44" s="32">
        <f t="shared" si="34"/>
        <v>0</v>
      </c>
      <c r="U44" s="32">
        <f t="shared" si="34"/>
        <v>0</v>
      </c>
      <c r="V44" s="32">
        <f t="shared" si="34"/>
        <v>0</v>
      </c>
      <c r="W44" s="32">
        <f t="shared" si="34"/>
        <v>0</v>
      </c>
      <c r="X44" s="32">
        <f t="shared" si="34"/>
        <v>0</v>
      </c>
      <c r="Y44" s="32">
        <f t="shared" si="34"/>
        <v>0</v>
      </c>
      <c r="Z44" s="32">
        <f t="shared" si="34"/>
        <v>0</v>
      </c>
      <c r="AA44" s="32">
        <f t="shared" ref="AA44:AB44" si="35">COUNTIFS(AA4:AA29,"&gt;25")</f>
        <v>0</v>
      </c>
      <c r="AB44" s="32">
        <f t="shared" si="35"/>
        <v>0</v>
      </c>
      <c r="AC44" s="32">
        <f t="shared" ref="AC44:AD44" si="36">COUNTIFS(AC4:AC29,"&gt;25")</f>
        <v>0</v>
      </c>
      <c r="AD44" s="32">
        <f t="shared" si="36"/>
        <v>0</v>
      </c>
      <c r="AE44" s="32">
        <f t="shared" ref="AE44:AF44" si="37">COUNTIFS(AE4:AE29,"&gt;25")</f>
        <v>0</v>
      </c>
      <c r="AF44" s="32">
        <f t="shared" si="37"/>
        <v>0</v>
      </c>
      <c r="AG44" s="32">
        <f t="shared" si="34"/>
        <v>0</v>
      </c>
    </row>
    <row r="45" spans="1:35" x14ac:dyDescent="0.2">
      <c r="A45" s="2" t="s">
        <v>39</v>
      </c>
      <c r="B45" s="32">
        <f>COUNTIF(B4:B29,"&lt;=0")+COUNTIF(B4:B29,"&gt;0")</f>
        <v>11</v>
      </c>
      <c r="C45" s="32">
        <f t="shared" ref="C45:O45" si="38">COUNTIF(C4:C29,"&lt;=0")+COUNTIF(C4:C29,"&gt;0")</f>
        <v>16</v>
      </c>
      <c r="D45" s="32">
        <f t="shared" si="38"/>
        <v>16</v>
      </c>
      <c r="E45" s="32">
        <f t="shared" si="38"/>
        <v>19</v>
      </c>
      <c r="F45" s="32">
        <f t="shared" si="38"/>
        <v>18</v>
      </c>
      <c r="G45" s="32">
        <f t="shared" si="38"/>
        <v>19</v>
      </c>
      <c r="H45" s="32">
        <f t="shared" si="38"/>
        <v>21</v>
      </c>
      <c r="I45" s="32">
        <f t="shared" si="38"/>
        <v>21</v>
      </c>
      <c r="J45" s="32">
        <f t="shared" si="38"/>
        <v>20</v>
      </c>
      <c r="K45" s="32">
        <f t="shared" si="38"/>
        <v>22</v>
      </c>
      <c r="L45" s="32">
        <f t="shared" si="38"/>
        <v>24</v>
      </c>
      <c r="M45" s="32">
        <f t="shared" si="38"/>
        <v>24</v>
      </c>
      <c r="N45" s="32">
        <f t="shared" si="38"/>
        <v>24</v>
      </c>
      <c r="O45" s="32">
        <f t="shared" si="38"/>
        <v>24</v>
      </c>
      <c r="P45" s="32">
        <f t="shared" ref="P45:AG45" si="39">COUNTIF(P4:P29,"&lt;=0")+COUNTIF(P4:P29,"&gt;0")</f>
        <v>24</v>
      </c>
      <c r="Q45" s="32">
        <f t="shared" si="39"/>
        <v>23</v>
      </c>
      <c r="R45" s="32">
        <f t="shared" si="39"/>
        <v>23</v>
      </c>
      <c r="S45" s="32">
        <f t="shared" si="39"/>
        <v>23</v>
      </c>
      <c r="T45" s="32">
        <f t="shared" si="39"/>
        <v>23</v>
      </c>
      <c r="U45" s="32">
        <f t="shared" si="39"/>
        <v>23</v>
      </c>
      <c r="V45" s="32">
        <f t="shared" si="39"/>
        <v>23</v>
      </c>
      <c r="W45" s="32">
        <f t="shared" ref="W45:X45" si="40">COUNTIF(W4:W29,"&lt;=0")+COUNTIF(W4:W29,"&gt;0")</f>
        <v>23</v>
      </c>
      <c r="X45" s="32">
        <f t="shared" si="40"/>
        <v>24</v>
      </c>
      <c r="Y45" s="32">
        <f t="shared" ref="Y45:Z45" si="41">COUNTIF(Y4:Y29,"&lt;=0")+COUNTIF(Y4:Y29,"&gt;0")</f>
        <v>24</v>
      </c>
      <c r="Z45" s="32">
        <f t="shared" si="41"/>
        <v>25</v>
      </c>
      <c r="AA45" s="32">
        <f t="shared" ref="AA45:AB45" si="42">COUNTIF(AA4:AA29,"&lt;=0")+COUNTIF(AA4:AA29,"&gt;0")</f>
        <v>25</v>
      </c>
      <c r="AB45" s="32">
        <f t="shared" si="42"/>
        <v>25</v>
      </c>
      <c r="AC45" s="32">
        <f t="shared" ref="AC45:AD45" si="43">COUNTIF(AC4:AC29,"&lt;=0")+COUNTIF(AC4:AC29,"&gt;0")</f>
        <v>24</v>
      </c>
      <c r="AD45" s="32">
        <f t="shared" si="43"/>
        <v>25</v>
      </c>
      <c r="AE45" s="32">
        <f t="shared" ref="AE45:AF45" si="44">COUNTIF(AE4:AE29,"&lt;=0")+COUNTIF(AE4:AE29,"&gt;0")</f>
        <v>25</v>
      </c>
      <c r="AF45" s="32">
        <f t="shared" si="44"/>
        <v>25</v>
      </c>
      <c r="AG45" s="32">
        <f t="shared" si="39"/>
        <v>25</v>
      </c>
    </row>
    <row r="46" spans="1:35" ht="15" customHeight="1" x14ac:dyDescent="0.2"/>
    <row r="83" spans="1:1" ht="20.25" x14ac:dyDescent="0.3">
      <c r="A83" s="49" t="s">
        <v>87</v>
      </c>
    </row>
    <row r="121" spans="1:15" ht="12.75" x14ac:dyDescent="0.2">
      <c r="A121"/>
      <c r="K121" s="27">
        <v>2013</v>
      </c>
      <c r="L121" s="27">
        <f>K121+2</f>
        <v>2015</v>
      </c>
      <c r="M121" s="27">
        <f t="shared" ref="M121:O121" si="45">L121+2</f>
        <v>2017</v>
      </c>
      <c r="N121" s="27">
        <f t="shared" si="45"/>
        <v>2019</v>
      </c>
      <c r="O121" s="27">
        <f t="shared" si="45"/>
        <v>2021</v>
      </c>
    </row>
    <row r="122" spans="1:15" ht="12.75" x14ac:dyDescent="0.2">
      <c r="A122"/>
      <c r="K122"/>
      <c r="L122"/>
      <c r="M122"/>
      <c r="N122"/>
      <c r="O122" s="52"/>
    </row>
    <row r="123" spans="1:15" ht="12.75" x14ac:dyDescent="0.2">
      <c r="A123" t="s">
        <v>109</v>
      </c>
      <c r="K123" s="48">
        <f>+X41</f>
        <v>8</v>
      </c>
      <c r="L123" s="48">
        <f>+Z41</f>
        <v>10</v>
      </c>
      <c r="M123" s="48">
        <f>+AB41</f>
        <v>9</v>
      </c>
      <c r="N123" s="48">
        <f>+AD41</f>
        <v>9</v>
      </c>
      <c r="O123" s="48">
        <f>+AF41</f>
        <v>8</v>
      </c>
    </row>
    <row r="124" spans="1:15" ht="12.75" x14ac:dyDescent="0.2">
      <c r="A124" t="s">
        <v>110</v>
      </c>
      <c r="K124" s="48">
        <f t="shared" ref="K124:K126" si="46">+X42</f>
        <v>16</v>
      </c>
      <c r="L124" s="48">
        <f t="shared" ref="L124:L126" si="47">+Z42</f>
        <v>15</v>
      </c>
      <c r="M124" s="48">
        <f t="shared" ref="M124:M126" si="48">+AB42</f>
        <v>16</v>
      </c>
      <c r="N124" s="48">
        <f t="shared" ref="N124:N126" si="49">+AD42</f>
        <v>16</v>
      </c>
      <c r="O124" s="48">
        <f t="shared" ref="O124:O126" si="50">+AF42</f>
        <v>17</v>
      </c>
    </row>
    <row r="125" spans="1:15" ht="12.75" x14ac:dyDescent="0.2">
      <c r="A125" t="s">
        <v>111</v>
      </c>
      <c r="K125" s="48">
        <f t="shared" si="46"/>
        <v>0</v>
      </c>
      <c r="L125" s="48">
        <f t="shared" si="47"/>
        <v>0</v>
      </c>
      <c r="M125" s="48">
        <f t="shared" si="48"/>
        <v>0</v>
      </c>
      <c r="N125" s="48">
        <f t="shared" si="49"/>
        <v>0</v>
      </c>
      <c r="O125" s="48">
        <f t="shared" si="50"/>
        <v>0</v>
      </c>
    </row>
    <row r="126" spans="1:15" ht="12.75" x14ac:dyDescent="0.2">
      <c r="A126" t="s">
        <v>112</v>
      </c>
      <c r="K126" s="48">
        <f t="shared" si="46"/>
        <v>0</v>
      </c>
      <c r="L126" s="48">
        <f t="shared" si="47"/>
        <v>0</v>
      </c>
      <c r="M126" s="48">
        <f t="shared" si="48"/>
        <v>0</v>
      </c>
      <c r="N126" s="48">
        <f t="shared" si="49"/>
        <v>0</v>
      </c>
      <c r="O126" s="48">
        <f t="shared" si="50"/>
        <v>0</v>
      </c>
    </row>
    <row r="127" spans="1:15" ht="12.75" x14ac:dyDescent="0.2">
      <c r="A127"/>
      <c r="K127"/>
      <c r="L127"/>
      <c r="M127"/>
      <c r="N127"/>
      <c r="O127" s="52"/>
    </row>
    <row r="128" spans="1:15" ht="12.75" x14ac:dyDescent="0.2">
      <c r="A128" t="s">
        <v>91</v>
      </c>
      <c r="K128">
        <f>SUM(K123:K127)</f>
        <v>24</v>
      </c>
      <c r="L128">
        <f>SUM(L123:L127)</f>
        <v>25</v>
      </c>
      <c r="M128">
        <f>SUM(M123:M127)</f>
        <v>25</v>
      </c>
      <c r="N128">
        <f>SUM(N123:N127)</f>
        <v>25</v>
      </c>
      <c r="O128" s="52">
        <f>SUM(O123:O127)</f>
        <v>25</v>
      </c>
    </row>
    <row r="129" spans="1:1" ht="12.75" x14ac:dyDescent="0.2">
      <c r="A129"/>
    </row>
    <row r="130" spans="1:1" ht="12.75" x14ac:dyDescent="0.2">
      <c r="A130" t="s">
        <v>113</v>
      </c>
    </row>
    <row r="131" spans="1:1" ht="12.75" x14ac:dyDescent="0.2">
      <c r="A131" t="s">
        <v>114</v>
      </c>
    </row>
    <row r="132" spans="1:1" ht="12.75" x14ac:dyDescent="0.2">
      <c r="A132" t="s">
        <v>115</v>
      </c>
    </row>
    <row r="133" spans="1:1" ht="12.75" x14ac:dyDescent="0.2">
      <c r="A133" t="s">
        <v>116</v>
      </c>
    </row>
  </sheetData>
  <autoFilter ref="A3:AG29"/>
  <phoneticPr fontId="4" type="noConversion"/>
  <conditionalFormatting sqref="B45:W45 AG45">
    <cfRule type="cellIs" dxfId="27" priority="7" stopIfTrue="1" operator="notEqual">
      <formula>SUM(B41:B44)</formula>
    </cfRule>
  </conditionalFormatting>
  <conditionalFormatting sqref="C36">
    <cfRule type="expression" dxfId="26" priority="6" stopIfTrue="1">
      <formula>OR(C36&lt;&gt;0,C36=0)</formula>
    </cfRule>
  </conditionalFormatting>
  <conditionalFormatting sqref="D36:W36 AG36">
    <cfRule type="expression" dxfId="25" priority="5" stopIfTrue="1">
      <formula>OR(D36&lt;&gt;0,D36=0)</formula>
    </cfRule>
  </conditionalFormatting>
  <conditionalFormatting sqref="X45:AC45">
    <cfRule type="cellIs" dxfId="24" priority="4" stopIfTrue="1" operator="notEqual">
      <formula>SUM(X41:X44)</formula>
    </cfRule>
  </conditionalFormatting>
  <conditionalFormatting sqref="X36:AC36">
    <cfRule type="expression" dxfId="23" priority="3" stopIfTrue="1">
      <formula>OR(X36&lt;&gt;0,X36=0)</formula>
    </cfRule>
  </conditionalFormatting>
  <conditionalFormatting sqref="AD45:AF45">
    <cfRule type="cellIs" dxfId="22" priority="2" stopIfTrue="1" operator="notEqual">
      <formula>SUM(AD41:AD44)</formula>
    </cfRule>
  </conditionalFormatting>
  <conditionalFormatting sqref="AD36:AF36">
    <cfRule type="expression" dxfId="21" priority="1" stopIfTrue="1">
      <formula>OR(AD36&lt;&gt;0,AD36=0)</formula>
    </cfRule>
  </conditionalFormatting>
  <dataValidations count="1">
    <dataValidation type="list" allowBlank="1" showInputMessage="1" showErrorMessage="1" sqref="A36">
      <formula1>$A$3:$A$29</formula1>
    </dataValidation>
  </dataValidations>
  <pageMargins left="0.78740157480314965" right="0.78740157480314965" top="0.59055118110236227" bottom="0.59055118110236227" header="0.51181102362204722" footer="0.51181102362204722"/>
  <pageSetup paperSize="9" scale="87" fitToHeight="2" orientation="landscape" r:id="rId1"/>
  <headerFooter alignWithMargins="0">
    <oddFooter>&amp;CKapitaldienstanteil</oddFooter>
  </headerFooter>
  <rowBreaks count="1" manualBreakCount="1">
    <brk id="38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94" r:id="rId5" name="Group Box 50">
              <controlPr defaultSize="0" autoFill="0" autoPict="0">
                <anchor moveWithCells="1">
                  <from>
                    <xdr:col>0</xdr:col>
                    <xdr:colOff>19050</xdr:colOff>
                    <xdr:row>34</xdr:row>
                    <xdr:rowOff>85725</xdr:rowOff>
                  </from>
                  <to>
                    <xdr:col>1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09"/>
  <sheetViews>
    <sheetView zoomScaleNormal="100" workbookViewId="0">
      <pane ySplit="2" topLeftCell="A3" activePane="bottomLeft" state="frozen"/>
      <selection activeCell="AG32" sqref="AG32"/>
      <selection pane="bottomLeft" activeCell="Y1" sqref="Y1:Y1048576"/>
    </sheetView>
  </sheetViews>
  <sheetFormatPr baseColWidth="10" defaultColWidth="11.42578125" defaultRowHeight="11.25" x14ac:dyDescent="0.2"/>
  <cols>
    <col min="1" max="1" width="15.7109375" style="2" customWidth="1"/>
    <col min="2" max="24" width="6.7109375" style="2" customWidth="1"/>
    <col min="25" max="25" width="7.85546875" style="2" customWidth="1"/>
    <col min="26" max="31" width="6.7109375" style="2" customWidth="1"/>
    <col min="32" max="16384" width="11.42578125" style="2"/>
  </cols>
  <sheetData>
    <row r="1" spans="1:25" ht="15" customHeight="1" x14ac:dyDescent="0.2">
      <c r="A1" s="1" t="s">
        <v>32</v>
      </c>
      <c r="B1" s="28" t="s">
        <v>57</v>
      </c>
      <c r="C1" s="28" t="s">
        <v>57</v>
      </c>
      <c r="D1" s="28" t="s">
        <v>57</v>
      </c>
      <c r="E1" s="28" t="s">
        <v>57</v>
      </c>
      <c r="F1" s="28" t="s">
        <v>57</v>
      </c>
      <c r="G1" s="28" t="s">
        <v>57</v>
      </c>
      <c r="H1" s="28" t="s">
        <v>57</v>
      </c>
      <c r="I1" s="28" t="s">
        <v>57</v>
      </c>
      <c r="J1" s="28" t="s">
        <v>57</v>
      </c>
      <c r="K1" s="28" t="s">
        <v>57</v>
      </c>
      <c r="L1" s="28" t="s">
        <v>57</v>
      </c>
      <c r="M1" s="28" t="s">
        <v>57</v>
      </c>
      <c r="N1" s="28" t="s">
        <v>57</v>
      </c>
      <c r="O1" s="28" t="s">
        <v>57</v>
      </c>
      <c r="P1" s="28" t="s">
        <v>57</v>
      </c>
      <c r="Q1" s="28" t="s">
        <v>57</v>
      </c>
      <c r="R1" s="28" t="s">
        <v>57</v>
      </c>
      <c r="S1" s="28" t="s">
        <v>57</v>
      </c>
      <c r="T1" s="28" t="s">
        <v>57</v>
      </c>
      <c r="U1" s="28" t="s">
        <v>57</v>
      </c>
      <c r="V1" s="28" t="s">
        <v>57</v>
      </c>
      <c r="W1" s="28" t="s">
        <v>57</v>
      </c>
    </row>
    <row r="2" spans="1:25" ht="15" customHeight="1" x14ac:dyDescent="0.2">
      <c r="A2" s="24" t="s">
        <v>34</v>
      </c>
      <c r="B2" s="24">
        <v>2001</v>
      </c>
      <c r="C2" s="24">
        <f t="shared" ref="C2:V2" si="0">B2+1</f>
        <v>2002</v>
      </c>
      <c r="D2" s="24">
        <f t="shared" si="0"/>
        <v>2003</v>
      </c>
      <c r="E2" s="24">
        <f t="shared" si="0"/>
        <v>2004</v>
      </c>
      <c r="F2" s="24">
        <f t="shared" si="0"/>
        <v>2005</v>
      </c>
      <c r="G2" s="24">
        <f t="shared" si="0"/>
        <v>2006</v>
      </c>
      <c r="H2" s="24">
        <f t="shared" si="0"/>
        <v>2007</v>
      </c>
      <c r="I2" s="24">
        <f t="shared" si="0"/>
        <v>2008</v>
      </c>
      <c r="J2" s="24">
        <f t="shared" si="0"/>
        <v>2009</v>
      </c>
      <c r="K2" s="24">
        <f t="shared" si="0"/>
        <v>2010</v>
      </c>
      <c r="L2" s="24">
        <f t="shared" si="0"/>
        <v>2011</v>
      </c>
      <c r="M2" s="24">
        <f t="shared" si="0"/>
        <v>2012</v>
      </c>
      <c r="N2" s="24">
        <f t="shared" si="0"/>
        <v>2013</v>
      </c>
      <c r="O2" s="24">
        <f t="shared" si="0"/>
        <v>2014</v>
      </c>
      <c r="P2" s="24">
        <f t="shared" si="0"/>
        <v>2015</v>
      </c>
      <c r="Q2" s="24">
        <f t="shared" si="0"/>
        <v>2016</v>
      </c>
      <c r="R2" s="24">
        <f t="shared" si="0"/>
        <v>2017</v>
      </c>
      <c r="S2" s="24">
        <f t="shared" si="0"/>
        <v>2018</v>
      </c>
      <c r="T2" s="24">
        <f t="shared" si="0"/>
        <v>2019</v>
      </c>
      <c r="U2" s="24">
        <f t="shared" si="0"/>
        <v>2020</v>
      </c>
      <c r="V2" s="24">
        <f t="shared" si="0"/>
        <v>2021</v>
      </c>
      <c r="W2" s="24" t="s">
        <v>85</v>
      </c>
      <c r="Y2" s="42"/>
    </row>
    <row r="3" spans="1:25" ht="1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30"/>
    </row>
    <row r="4" spans="1:25" ht="15" customHeight="1" x14ac:dyDescent="0.2">
      <c r="A4" s="4" t="s">
        <v>0</v>
      </c>
      <c r="B4" s="5" t="s">
        <v>1</v>
      </c>
      <c r="C4" s="5">
        <v>156.80000000000001</v>
      </c>
      <c r="D4" s="5">
        <v>150.9</v>
      </c>
      <c r="E4" s="6">
        <v>149</v>
      </c>
      <c r="F4" s="6">
        <v>143</v>
      </c>
      <c r="G4" s="6">
        <v>160.30000000000001</v>
      </c>
      <c r="H4" s="6">
        <v>57.7</v>
      </c>
      <c r="I4" s="6">
        <v>49.1</v>
      </c>
      <c r="J4" s="6">
        <v>49</v>
      </c>
      <c r="K4" s="6">
        <v>43.3</v>
      </c>
      <c r="L4" s="6">
        <v>37</v>
      </c>
      <c r="M4" s="6">
        <v>36.4</v>
      </c>
      <c r="N4" s="6">
        <v>40.200000000000003</v>
      </c>
      <c r="O4" s="6">
        <v>59.6</v>
      </c>
      <c r="P4" s="6">
        <v>66</v>
      </c>
      <c r="Q4" s="6">
        <v>79.2</v>
      </c>
      <c r="R4" s="6">
        <v>82.9</v>
      </c>
      <c r="S4" s="6">
        <v>81.400000000000006</v>
      </c>
      <c r="T4" s="6">
        <v>82.6</v>
      </c>
      <c r="U4" s="6">
        <v>82.4</v>
      </c>
      <c r="V4" s="6">
        <v>78.7</v>
      </c>
      <c r="W4" s="6">
        <f>AVERAGE(C4:V4)</f>
        <v>84.275000000000006</v>
      </c>
      <c r="Y4" s="25"/>
    </row>
    <row r="5" spans="1:25" ht="15" customHeight="1" x14ac:dyDescent="0.2">
      <c r="A5" s="22" t="s">
        <v>2</v>
      </c>
      <c r="B5" s="23" t="s">
        <v>1</v>
      </c>
      <c r="C5" s="23" t="s">
        <v>1</v>
      </c>
      <c r="D5" s="23" t="s">
        <v>1</v>
      </c>
      <c r="E5" s="23">
        <v>151</v>
      </c>
      <c r="F5" s="23">
        <v>148</v>
      </c>
      <c r="G5" s="23">
        <v>98.8</v>
      </c>
      <c r="H5" s="23">
        <v>77.3</v>
      </c>
      <c r="I5" s="23">
        <v>90.8</v>
      </c>
      <c r="J5" s="23">
        <v>86.7</v>
      </c>
      <c r="K5" s="23">
        <v>84.6</v>
      </c>
      <c r="L5" s="23">
        <v>81.7</v>
      </c>
      <c r="M5" s="23">
        <v>86.7</v>
      </c>
      <c r="N5" s="23">
        <v>85.7</v>
      </c>
      <c r="O5" s="23">
        <v>71.2</v>
      </c>
      <c r="P5" s="23">
        <v>69.599999999999994</v>
      </c>
      <c r="Q5" s="23">
        <v>72.2</v>
      </c>
      <c r="R5" s="23">
        <v>72.400000000000006</v>
      </c>
      <c r="S5" s="23">
        <v>70</v>
      </c>
      <c r="T5" s="23">
        <v>68.2</v>
      </c>
      <c r="U5" s="23">
        <v>73.400000000000006</v>
      </c>
      <c r="V5" s="23">
        <v>72.400000000000006</v>
      </c>
      <c r="W5" s="23">
        <f t="shared" ref="W5:W29" si="1">AVERAGE(C5:V5)</f>
        <v>86.705555555555577</v>
      </c>
      <c r="Y5" s="25"/>
    </row>
    <row r="6" spans="1:25" ht="15" customHeight="1" x14ac:dyDescent="0.2">
      <c r="A6" s="4" t="s">
        <v>4</v>
      </c>
      <c r="B6" s="5" t="s">
        <v>1</v>
      </c>
      <c r="C6" s="5" t="s">
        <v>1</v>
      </c>
      <c r="D6" s="5" t="s">
        <v>1</v>
      </c>
      <c r="E6" s="6">
        <v>130</v>
      </c>
      <c r="F6" s="6">
        <v>142</v>
      </c>
      <c r="G6" s="6">
        <v>53</v>
      </c>
      <c r="H6" s="6">
        <v>50</v>
      </c>
      <c r="I6" s="6">
        <v>40.67</v>
      </c>
      <c r="J6" s="6">
        <v>39.6</v>
      </c>
      <c r="K6" s="6">
        <v>25.05</v>
      </c>
      <c r="L6" s="6">
        <v>25.45</v>
      </c>
      <c r="M6" s="6">
        <v>22.68</v>
      </c>
      <c r="N6" s="6">
        <v>20.6</v>
      </c>
      <c r="O6" s="6">
        <v>24.41</v>
      </c>
      <c r="P6" s="6">
        <v>44.84</v>
      </c>
      <c r="Q6" s="6">
        <v>41.7</v>
      </c>
      <c r="R6" s="6">
        <v>36.06</v>
      </c>
      <c r="S6" s="6">
        <v>41.11</v>
      </c>
      <c r="T6" s="6">
        <v>40.270000000000003</v>
      </c>
      <c r="U6" s="6">
        <v>39.76</v>
      </c>
      <c r="V6" s="6">
        <v>36.14</v>
      </c>
      <c r="W6" s="6">
        <f t="shared" si="1"/>
        <v>47.407777777777788</v>
      </c>
      <c r="Y6" s="25"/>
    </row>
    <row r="7" spans="1:25" ht="15" customHeight="1" x14ac:dyDescent="0.2">
      <c r="A7" s="22" t="s">
        <v>5</v>
      </c>
      <c r="B7" s="23">
        <v>55</v>
      </c>
      <c r="C7" s="23">
        <v>58.2</v>
      </c>
      <c r="D7" s="23">
        <v>58.2</v>
      </c>
      <c r="E7" s="23">
        <v>98.003615010982458</v>
      </c>
      <c r="F7" s="23">
        <v>93.921886249005667</v>
      </c>
      <c r="G7" s="23">
        <v>89.63333599885118</v>
      </c>
      <c r="H7" s="23">
        <v>88.362076981703879</v>
      </c>
      <c r="I7" s="23">
        <v>84.000188478339538</v>
      </c>
      <c r="J7" s="23">
        <v>86.1</v>
      </c>
      <c r="K7" s="23">
        <v>86.138464128036446</v>
      </c>
      <c r="L7" s="23">
        <v>86.138464128036446</v>
      </c>
      <c r="M7" s="23">
        <v>72.652046993042021</v>
      </c>
      <c r="N7" s="23">
        <v>76.251555711862807</v>
      </c>
      <c r="O7" s="23">
        <v>64.5</v>
      </c>
      <c r="P7" s="23">
        <v>69.3</v>
      </c>
      <c r="Q7" s="23">
        <v>70</v>
      </c>
      <c r="R7" s="23">
        <v>74.5</v>
      </c>
      <c r="S7" s="23">
        <v>76.400000000000006</v>
      </c>
      <c r="T7" s="23">
        <v>76.499639196304273</v>
      </c>
      <c r="U7" s="23">
        <v>81.3</v>
      </c>
      <c r="V7" s="23">
        <v>80.400000000000006</v>
      </c>
      <c r="W7" s="23">
        <f t="shared" si="1"/>
        <v>78.525063643808238</v>
      </c>
      <c r="Y7" s="25"/>
    </row>
    <row r="8" spans="1:25" ht="15" customHeight="1" x14ac:dyDescent="0.2">
      <c r="A8" s="4" t="s">
        <v>6</v>
      </c>
      <c r="B8" s="5" t="s">
        <v>1</v>
      </c>
      <c r="C8" s="5">
        <v>148.5</v>
      </c>
      <c r="D8" s="5">
        <v>137.1</v>
      </c>
      <c r="E8" s="6">
        <v>141.6</v>
      </c>
      <c r="F8" s="6">
        <v>129</v>
      </c>
      <c r="G8" s="6">
        <v>123.7</v>
      </c>
      <c r="H8" s="6">
        <v>111.7</v>
      </c>
      <c r="I8" s="6">
        <v>107.8</v>
      </c>
      <c r="J8" s="6">
        <v>114</v>
      </c>
      <c r="K8" s="6">
        <v>100.6</v>
      </c>
      <c r="L8" s="6">
        <v>107.6</v>
      </c>
      <c r="M8" s="6">
        <v>133.69999999999999</v>
      </c>
      <c r="N8" s="6">
        <v>189.3</v>
      </c>
      <c r="O8" s="6">
        <v>182.6</v>
      </c>
      <c r="P8" s="6">
        <v>171</v>
      </c>
      <c r="Q8" s="6">
        <v>177.5</v>
      </c>
      <c r="R8" s="6">
        <v>162.4</v>
      </c>
      <c r="S8" s="6">
        <v>156.30000000000001</v>
      </c>
      <c r="T8" s="6">
        <v>88.9</v>
      </c>
      <c r="U8" s="6">
        <v>69.5</v>
      </c>
      <c r="V8" s="6">
        <v>72.400000000000006</v>
      </c>
      <c r="W8" s="6">
        <f t="shared" si="1"/>
        <v>131.26000000000002</v>
      </c>
      <c r="Y8" s="25"/>
    </row>
    <row r="9" spans="1:25" ht="15" customHeight="1" x14ac:dyDescent="0.2">
      <c r="A9" s="22" t="s">
        <v>7</v>
      </c>
      <c r="B9" s="23" t="s">
        <v>1</v>
      </c>
      <c r="C9" s="23">
        <v>109.9</v>
      </c>
      <c r="D9" s="23">
        <v>105.8</v>
      </c>
      <c r="E9" s="23">
        <v>106.8</v>
      </c>
      <c r="F9" s="23">
        <v>103.5</v>
      </c>
      <c r="G9" s="23">
        <v>90.1</v>
      </c>
      <c r="H9" s="23">
        <v>87.9</v>
      </c>
      <c r="I9" s="23">
        <v>86.3</v>
      </c>
      <c r="J9" s="23">
        <v>87.9</v>
      </c>
      <c r="K9" s="23">
        <v>88.5</v>
      </c>
      <c r="L9" s="23">
        <v>94.5</v>
      </c>
      <c r="M9" s="23">
        <v>93.2</v>
      </c>
      <c r="N9" s="23">
        <v>93</v>
      </c>
      <c r="O9" s="23">
        <v>61.4</v>
      </c>
      <c r="P9" s="23">
        <v>62.2</v>
      </c>
      <c r="Q9" s="23">
        <v>100.6</v>
      </c>
      <c r="R9" s="23">
        <v>100.3</v>
      </c>
      <c r="S9" s="23">
        <v>101.3</v>
      </c>
      <c r="T9" s="23">
        <v>102.1</v>
      </c>
      <c r="U9" s="23">
        <v>104.3</v>
      </c>
      <c r="V9" s="23">
        <v>101.8</v>
      </c>
      <c r="W9" s="23">
        <f t="shared" si="1"/>
        <v>94.069999999999979</v>
      </c>
      <c r="Y9" s="25"/>
    </row>
    <row r="10" spans="1:25" ht="15" customHeight="1" x14ac:dyDescent="0.2">
      <c r="A10" s="4" t="s">
        <v>8</v>
      </c>
      <c r="B10" s="5" t="s">
        <v>1</v>
      </c>
      <c r="C10" s="5" t="s">
        <v>1</v>
      </c>
      <c r="D10" s="5" t="s">
        <v>1</v>
      </c>
      <c r="E10" s="6">
        <v>104.6</v>
      </c>
      <c r="F10" s="6">
        <v>112.96</v>
      </c>
      <c r="G10" s="6">
        <v>112.5</v>
      </c>
      <c r="H10" s="6">
        <v>116.97</v>
      </c>
      <c r="I10" s="6">
        <v>108.11</v>
      </c>
      <c r="J10" s="6">
        <v>104</v>
      </c>
      <c r="K10" s="6">
        <v>99.1</v>
      </c>
      <c r="L10" s="6">
        <v>95.49</v>
      </c>
      <c r="M10" s="6">
        <v>96.33</v>
      </c>
      <c r="N10" s="6">
        <v>96.5</v>
      </c>
      <c r="O10" s="6">
        <v>99.85</v>
      </c>
      <c r="P10" s="6">
        <v>99.8</v>
      </c>
      <c r="Q10" s="6">
        <v>99.6</v>
      </c>
      <c r="R10" s="6">
        <v>99.1</v>
      </c>
      <c r="S10" s="6">
        <v>97.04</v>
      </c>
      <c r="T10" s="6">
        <v>95.2</v>
      </c>
      <c r="U10" s="6">
        <v>96.73</v>
      </c>
      <c r="V10" s="6">
        <v>118.8</v>
      </c>
      <c r="W10" s="6">
        <f t="shared" si="1"/>
        <v>102.92666666666665</v>
      </c>
      <c r="Y10" s="25"/>
    </row>
    <row r="11" spans="1:25" ht="15" customHeight="1" x14ac:dyDescent="0.2">
      <c r="A11" s="22" t="s">
        <v>9</v>
      </c>
      <c r="B11" s="23">
        <v>168.7</v>
      </c>
      <c r="C11" s="23">
        <v>159</v>
      </c>
      <c r="D11" s="23">
        <v>161.6</v>
      </c>
      <c r="E11" s="23">
        <v>151.69999999999999</v>
      </c>
      <c r="F11" s="23">
        <v>150.4</v>
      </c>
      <c r="G11" s="23">
        <v>138.5</v>
      </c>
      <c r="H11" s="23">
        <v>137.30000000000001</v>
      </c>
      <c r="I11" s="23">
        <v>116.9</v>
      </c>
      <c r="J11" s="23">
        <v>112.5</v>
      </c>
      <c r="K11" s="23">
        <v>110.6</v>
      </c>
      <c r="L11" s="23">
        <v>112.6</v>
      </c>
      <c r="M11" s="23">
        <v>110.9</v>
      </c>
      <c r="N11" s="23">
        <v>105.6</v>
      </c>
      <c r="O11" s="23">
        <v>105.2</v>
      </c>
      <c r="P11" s="23">
        <v>105.5</v>
      </c>
      <c r="Q11" s="23">
        <v>113.3</v>
      </c>
      <c r="R11" s="23">
        <v>109.8</v>
      </c>
      <c r="S11" s="23">
        <v>112.2</v>
      </c>
      <c r="T11" s="23">
        <v>120.7</v>
      </c>
      <c r="U11" s="23">
        <v>119</v>
      </c>
      <c r="V11" s="23">
        <v>116.8</v>
      </c>
      <c r="W11" s="23">
        <f t="shared" si="1"/>
        <v>123.505</v>
      </c>
      <c r="Y11" s="25"/>
    </row>
    <row r="12" spans="1:25" ht="15" customHeight="1" x14ac:dyDescent="0.2">
      <c r="A12" s="4" t="s">
        <v>10</v>
      </c>
      <c r="B12" s="5" t="s">
        <v>1</v>
      </c>
      <c r="C12" s="5" t="s">
        <v>1</v>
      </c>
      <c r="D12" s="5" t="s">
        <v>1</v>
      </c>
      <c r="E12" s="5" t="s">
        <v>1</v>
      </c>
      <c r="F12" s="6">
        <v>89.1</v>
      </c>
      <c r="G12" s="6">
        <v>80.7</v>
      </c>
      <c r="H12" s="6">
        <v>74.900000000000006</v>
      </c>
      <c r="I12" s="6">
        <v>81.900000000000006</v>
      </c>
      <c r="J12" s="6">
        <v>77.2</v>
      </c>
      <c r="K12" s="6">
        <v>72.599999999999994</v>
      </c>
      <c r="L12" s="6">
        <v>91.6</v>
      </c>
      <c r="M12" s="6">
        <v>80.099999999999994</v>
      </c>
      <c r="N12" s="6">
        <v>84.3</v>
      </c>
      <c r="O12" s="6">
        <v>69.8</v>
      </c>
      <c r="P12" s="6">
        <v>68.7</v>
      </c>
      <c r="Q12" s="6">
        <v>75.5</v>
      </c>
      <c r="R12" s="6">
        <v>82.3</v>
      </c>
      <c r="S12" s="6">
        <v>84.8</v>
      </c>
      <c r="T12" s="6">
        <v>86.2</v>
      </c>
      <c r="U12" s="6">
        <v>102.5</v>
      </c>
      <c r="V12" s="6">
        <v>119</v>
      </c>
      <c r="W12" s="6">
        <f t="shared" si="1"/>
        <v>83.600000000000009</v>
      </c>
      <c r="Y12" s="25"/>
    </row>
    <row r="13" spans="1:25" ht="15" customHeight="1" x14ac:dyDescent="0.2">
      <c r="A13" s="22" t="s">
        <v>11</v>
      </c>
      <c r="B13" s="23" t="s">
        <v>1</v>
      </c>
      <c r="C13" s="23" t="s">
        <v>1</v>
      </c>
      <c r="D13" s="23" t="s">
        <v>1</v>
      </c>
      <c r="E13" s="23">
        <v>105.3</v>
      </c>
      <c r="F13" s="23">
        <v>100.2</v>
      </c>
      <c r="G13" s="23">
        <v>105</v>
      </c>
      <c r="H13" s="23">
        <v>94.96</v>
      </c>
      <c r="I13" s="23">
        <v>87.34</v>
      </c>
      <c r="J13" s="23">
        <v>88.22</v>
      </c>
      <c r="K13" s="23">
        <v>85.4</v>
      </c>
      <c r="L13" s="23">
        <v>86.4</v>
      </c>
      <c r="M13" s="23">
        <v>84.1</v>
      </c>
      <c r="N13" s="23">
        <v>80</v>
      </c>
      <c r="O13" s="23">
        <v>78.06</v>
      </c>
      <c r="P13" s="23">
        <v>85.89</v>
      </c>
      <c r="Q13" s="23">
        <v>77.760000000000005</v>
      </c>
      <c r="R13" s="23">
        <v>79.39</v>
      </c>
      <c r="S13" s="23">
        <v>68.930000000000007</v>
      </c>
      <c r="T13" s="23">
        <v>66.41</v>
      </c>
      <c r="U13" s="23">
        <v>68.150000000000006</v>
      </c>
      <c r="V13" s="23">
        <v>61.75</v>
      </c>
      <c r="W13" s="23">
        <f t="shared" si="1"/>
        <v>83.514444444444464</v>
      </c>
      <c r="Y13" s="25"/>
    </row>
    <row r="14" spans="1:25" ht="15" customHeight="1" x14ac:dyDescent="0.2">
      <c r="A14" s="4" t="s">
        <v>12</v>
      </c>
      <c r="B14" s="5" t="s">
        <v>1</v>
      </c>
      <c r="C14" s="5" t="s">
        <v>1</v>
      </c>
      <c r="D14" s="5" t="s">
        <v>1</v>
      </c>
      <c r="E14" s="5" t="s">
        <v>1</v>
      </c>
      <c r="F14" s="6">
        <v>209</v>
      </c>
      <c r="G14" s="6">
        <v>170.6</v>
      </c>
      <c r="H14" s="6">
        <v>187.6</v>
      </c>
      <c r="I14" s="6">
        <v>191.5</v>
      </c>
      <c r="J14" s="6">
        <v>191.99</v>
      </c>
      <c r="K14" s="6">
        <v>195.73</v>
      </c>
      <c r="L14" s="6">
        <v>192.35</v>
      </c>
      <c r="M14" s="6">
        <v>186.47</v>
      </c>
      <c r="N14" s="6">
        <v>181.51</v>
      </c>
      <c r="O14" s="6">
        <v>172.22</v>
      </c>
      <c r="P14" s="6">
        <v>160.44</v>
      </c>
      <c r="Q14" s="6">
        <v>163.78</v>
      </c>
      <c r="R14" s="6">
        <v>166.87</v>
      </c>
      <c r="S14" s="6">
        <v>164.33</v>
      </c>
      <c r="T14" s="6">
        <v>136.34</v>
      </c>
      <c r="U14" s="6">
        <v>255.25</v>
      </c>
      <c r="V14" s="6">
        <v>162.28</v>
      </c>
      <c r="W14" s="6">
        <f t="shared" si="1"/>
        <v>181.66235294117649</v>
      </c>
      <c r="Y14" s="25"/>
    </row>
    <row r="15" spans="1:25" ht="15" customHeight="1" x14ac:dyDescent="0.2">
      <c r="A15" s="22" t="s">
        <v>13</v>
      </c>
      <c r="B15" s="23" t="s">
        <v>1</v>
      </c>
      <c r="C15" s="23" t="s">
        <v>1</v>
      </c>
      <c r="D15" s="23" t="s">
        <v>1</v>
      </c>
      <c r="E15" s="23" t="s">
        <v>1</v>
      </c>
      <c r="F15" s="23" t="s">
        <v>1</v>
      </c>
      <c r="G15" s="23" t="s">
        <v>1</v>
      </c>
      <c r="H15" s="23" t="s">
        <v>1</v>
      </c>
      <c r="I15" s="23" t="s">
        <v>1</v>
      </c>
      <c r="J15" s="23" t="s">
        <v>1</v>
      </c>
      <c r="K15" s="23" t="s">
        <v>1</v>
      </c>
      <c r="L15" s="23" t="s">
        <v>1</v>
      </c>
      <c r="M15" s="23" t="s">
        <v>1</v>
      </c>
      <c r="N15" s="23" t="s">
        <v>1</v>
      </c>
      <c r="O15" s="23" t="s">
        <v>1</v>
      </c>
      <c r="P15" s="23" t="s">
        <v>1</v>
      </c>
      <c r="Q15" s="23" t="s">
        <v>1</v>
      </c>
      <c r="R15" s="23" t="s">
        <v>1</v>
      </c>
      <c r="S15" s="23" t="s">
        <v>1</v>
      </c>
      <c r="T15" s="23">
        <v>109.78</v>
      </c>
      <c r="U15" s="23">
        <v>104.4</v>
      </c>
      <c r="V15" s="23">
        <v>101.3</v>
      </c>
      <c r="W15" s="23">
        <f t="shared" si="1"/>
        <v>105.16000000000001</v>
      </c>
      <c r="Y15" s="25"/>
    </row>
    <row r="16" spans="1:25" ht="15" customHeight="1" x14ac:dyDescent="0.2">
      <c r="A16" s="4" t="s">
        <v>14</v>
      </c>
      <c r="B16" s="5" t="s">
        <v>1</v>
      </c>
      <c r="C16" s="5" t="s">
        <v>1</v>
      </c>
      <c r="D16" s="5" t="s">
        <v>1</v>
      </c>
      <c r="E16" s="6">
        <v>141.30000000000001</v>
      </c>
      <c r="F16" s="6">
        <v>165.2</v>
      </c>
      <c r="G16" s="6">
        <v>190.7</v>
      </c>
      <c r="H16" s="6">
        <v>167.2</v>
      </c>
      <c r="I16" s="6">
        <v>168.3</v>
      </c>
      <c r="J16" s="6">
        <v>161.9</v>
      </c>
      <c r="K16" s="6">
        <v>155.19999999999999</v>
      </c>
      <c r="L16" s="6">
        <v>147.6</v>
      </c>
      <c r="M16" s="6">
        <v>135</v>
      </c>
      <c r="N16" s="6">
        <v>139.9</v>
      </c>
      <c r="O16" s="6">
        <v>137.6</v>
      </c>
      <c r="P16" s="6">
        <v>140.80000000000001</v>
      </c>
      <c r="Q16" s="6">
        <v>152</v>
      </c>
      <c r="R16" s="6">
        <v>146.1</v>
      </c>
      <c r="S16" s="6">
        <v>150.1</v>
      </c>
      <c r="T16" s="6">
        <v>150.6</v>
      </c>
      <c r="U16" s="6">
        <v>168.6</v>
      </c>
      <c r="V16" s="6">
        <v>167.1</v>
      </c>
      <c r="W16" s="6">
        <f t="shared" si="1"/>
        <v>154.73333333333329</v>
      </c>
      <c r="Y16" s="25"/>
    </row>
    <row r="17" spans="1:25" ht="15" customHeight="1" x14ac:dyDescent="0.2">
      <c r="A17" s="22" t="s">
        <v>15</v>
      </c>
      <c r="B17" s="23" t="s">
        <v>1</v>
      </c>
      <c r="C17" s="23" t="s">
        <v>1</v>
      </c>
      <c r="D17" s="23" t="s">
        <v>1</v>
      </c>
      <c r="E17" s="23" t="s">
        <v>1</v>
      </c>
      <c r="F17" s="23" t="s">
        <v>3</v>
      </c>
      <c r="G17" s="23" t="s">
        <v>3</v>
      </c>
      <c r="H17" s="23" t="s">
        <v>3</v>
      </c>
      <c r="I17" s="23" t="s">
        <v>1</v>
      </c>
      <c r="J17" s="23" t="s">
        <v>1</v>
      </c>
      <c r="K17" s="23" t="s">
        <v>1</v>
      </c>
      <c r="L17" s="23" t="s">
        <v>1</v>
      </c>
      <c r="M17" s="23">
        <v>85</v>
      </c>
      <c r="N17" s="23">
        <v>77.8</v>
      </c>
      <c r="O17" s="23">
        <v>87.9</v>
      </c>
      <c r="P17" s="23">
        <v>92.6</v>
      </c>
      <c r="Q17" s="23">
        <v>92.6</v>
      </c>
      <c r="R17" s="23">
        <v>96.5</v>
      </c>
      <c r="S17" s="23">
        <v>83.7</v>
      </c>
      <c r="T17" s="23">
        <v>75.400000000000006</v>
      </c>
      <c r="U17" s="23">
        <v>79.599999999999994</v>
      </c>
      <c r="V17" s="23">
        <v>83.8</v>
      </c>
      <c r="W17" s="23">
        <f t="shared" si="1"/>
        <v>85.49</v>
      </c>
      <c r="Y17" s="25"/>
    </row>
    <row r="18" spans="1:25" ht="15" customHeight="1" x14ac:dyDescent="0.2">
      <c r="A18" s="4" t="s">
        <v>16</v>
      </c>
      <c r="B18" s="5" t="s">
        <v>1</v>
      </c>
      <c r="C18" s="5" t="s">
        <v>1</v>
      </c>
      <c r="D18" s="5" t="s">
        <v>1</v>
      </c>
      <c r="E18" s="5" t="s">
        <v>1</v>
      </c>
      <c r="F18" s="6">
        <v>130</v>
      </c>
      <c r="G18" s="6">
        <v>108.3</v>
      </c>
      <c r="H18" s="6">
        <v>98.4</v>
      </c>
      <c r="I18" s="6">
        <v>91.4</v>
      </c>
      <c r="J18" s="6">
        <v>97.8</v>
      </c>
      <c r="K18" s="6">
        <v>90.76</v>
      </c>
      <c r="L18" s="6">
        <v>97.1</v>
      </c>
      <c r="M18" s="6">
        <v>108.54</v>
      </c>
      <c r="N18" s="6">
        <v>96</v>
      </c>
      <c r="O18" s="6">
        <v>97.8</v>
      </c>
      <c r="P18" s="6">
        <v>68</v>
      </c>
      <c r="Q18" s="6">
        <v>65.400000000000006</v>
      </c>
      <c r="R18" s="6">
        <v>59.4</v>
      </c>
      <c r="S18" s="6">
        <v>55.9</v>
      </c>
      <c r="T18" s="6">
        <v>51.4</v>
      </c>
      <c r="U18" s="6">
        <v>50.92</v>
      </c>
      <c r="V18" s="6">
        <v>49.96</v>
      </c>
      <c r="W18" s="6">
        <f t="shared" si="1"/>
        <v>83.357647058823545</v>
      </c>
      <c r="Y18" s="25"/>
    </row>
    <row r="19" spans="1:25" ht="15" customHeight="1" x14ac:dyDescent="0.2">
      <c r="A19" s="22" t="s">
        <v>17</v>
      </c>
      <c r="B19" s="23" t="s">
        <v>1</v>
      </c>
      <c r="C19" s="23" t="s">
        <v>1</v>
      </c>
      <c r="D19" s="23" t="s">
        <v>1</v>
      </c>
      <c r="E19" s="23" t="s">
        <v>1</v>
      </c>
      <c r="F19" s="23">
        <v>99.78</v>
      </c>
      <c r="G19" s="23">
        <v>93</v>
      </c>
      <c r="H19" s="23">
        <v>92.6</v>
      </c>
      <c r="I19" s="23">
        <v>86.9</v>
      </c>
      <c r="J19" s="23">
        <v>83.2</v>
      </c>
      <c r="K19" s="23">
        <v>92.2</v>
      </c>
      <c r="L19" s="23">
        <v>89.3</v>
      </c>
      <c r="M19" s="23">
        <v>96.4</v>
      </c>
      <c r="N19" s="23">
        <v>97</v>
      </c>
      <c r="O19" s="23">
        <v>97.1</v>
      </c>
      <c r="P19" s="23">
        <v>97.8</v>
      </c>
      <c r="Q19" s="23">
        <v>84.6</v>
      </c>
      <c r="R19" s="23">
        <v>86.792272427434</v>
      </c>
      <c r="S19" s="23">
        <v>98.09748207459981</v>
      </c>
      <c r="T19" s="23">
        <v>95.33</v>
      </c>
      <c r="U19" s="23">
        <v>90.59991061001368</v>
      </c>
      <c r="V19" s="23">
        <v>88.171392323278255</v>
      </c>
      <c r="W19" s="23">
        <f t="shared" si="1"/>
        <v>92.286532790313274</v>
      </c>
      <c r="Y19" s="25"/>
    </row>
    <row r="20" spans="1:25" ht="15" customHeight="1" x14ac:dyDescent="0.2">
      <c r="A20" s="4" t="s">
        <v>18</v>
      </c>
      <c r="B20" s="5" t="s">
        <v>1</v>
      </c>
      <c r="C20" s="5" t="s">
        <v>1</v>
      </c>
      <c r="D20" s="5" t="s">
        <v>1</v>
      </c>
      <c r="E20" s="6">
        <v>66</v>
      </c>
      <c r="F20" s="6">
        <v>64</v>
      </c>
      <c r="G20" s="6">
        <v>57</v>
      </c>
      <c r="H20" s="6">
        <v>48</v>
      </c>
      <c r="I20" s="6">
        <v>40</v>
      </c>
      <c r="J20" s="6">
        <v>57</v>
      </c>
      <c r="K20" s="6">
        <v>38.799999999999997</v>
      </c>
      <c r="L20" s="6">
        <v>38.299999999999997</v>
      </c>
      <c r="M20" s="6">
        <v>41.1</v>
      </c>
      <c r="N20" s="6">
        <v>38.299999999999997</v>
      </c>
      <c r="O20" s="6">
        <v>46.1</v>
      </c>
      <c r="P20" s="6">
        <v>53.4</v>
      </c>
      <c r="Q20" s="6">
        <v>49.2</v>
      </c>
      <c r="R20" s="6">
        <v>52.9</v>
      </c>
      <c r="S20" s="6">
        <v>57.6</v>
      </c>
      <c r="T20" s="6">
        <v>60</v>
      </c>
      <c r="U20" s="6">
        <v>62.1</v>
      </c>
      <c r="V20" s="6">
        <v>71.900000000000006</v>
      </c>
      <c r="W20" s="6">
        <f t="shared" si="1"/>
        <v>52.31666666666667</v>
      </c>
      <c r="Y20" s="25"/>
    </row>
    <row r="21" spans="1:25" ht="15" customHeight="1" x14ac:dyDescent="0.2">
      <c r="A21" s="22" t="s">
        <v>19</v>
      </c>
      <c r="B21" s="23" t="s">
        <v>1</v>
      </c>
      <c r="C21" s="23">
        <v>89.4</v>
      </c>
      <c r="D21" s="23">
        <v>84.8</v>
      </c>
      <c r="E21" s="23">
        <v>80</v>
      </c>
      <c r="F21" s="23">
        <v>74.5</v>
      </c>
      <c r="G21" s="23">
        <v>72.8</v>
      </c>
      <c r="H21" s="23">
        <v>66.599999999999994</v>
      </c>
      <c r="I21" s="23">
        <v>63.4</v>
      </c>
      <c r="J21" s="23">
        <v>89.3</v>
      </c>
      <c r="K21" s="23">
        <v>94.6</v>
      </c>
      <c r="L21" s="23">
        <v>58.5</v>
      </c>
      <c r="M21" s="23">
        <v>57.8</v>
      </c>
      <c r="N21" s="23">
        <v>60.8</v>
      </c>
      <c r="O21" s="23">
        <v>63.9</v>
      </c>
      <c r="P21" s="23">
        <v>63.9</v>
      </c>
      <c r="Q21" s="23">
        <v>69</v>
      </c>
      <c r="R21" s="23">
        <v>64.5</v>
      </c>
      <c r="S21" s="23">
        <v>64.400000000000006</v>
      </c>
      <c r="T21" s="23">
        <v>65.7</v>
      </c>
      <c r="U21" s="23">
        <v>64.7</v>
      </c>
      <c r="V21" s="23">
        <v>62.8</v>
      </c>
      <c r="W21" s="23">
        <f t="shared" si="1"/>
        <v>70.569999999999993</v>
      </c>
      <c r="Y21" s="25"/>
    </row>
    <row r="22" spans="1:25" ht="15" customHeight="1" x14ac:dyDescent="0.2">
      <c r="A22" s="4" t="s">
        <v>20</v>
      </c>
      <c r="B22" s="5" t="s">
        <v>1</v>
      </c>
      <c r="C22" s="5" t="s">
        <v>1</v>
      </c>
      <c r="D22" s="5" t="s">
        <v>1</v>
      </c>
      <c r="E22" s="5" t="s">
        <v>1</v>
      </c>
      <c r="F22" s="6">
        <v>130</v>
      </c>
      <c r="G22" s="6">
        <v>117.8</v>
      </c>
      <c r="H22" s="6">
        <v>107.8</v>
      </c>
      <c r="I22" s="6">
        <v>105</v>
      </c>
      <c r="J22" s="6">
        <v>99.57</v>
      </c>
      <c r="K22" s="6">
        <v>100.3</v>
      </c>
      <c r="L22" s="6">
        <v>102.4</v>
      </c>
      <c r="M22" s="6">
        <v>103.4</v>
      </c>
      <c r="N22" s="6">
        <v>109.3</v>
      </c>
      <c r="O22" s="6">
        <v>105.6</v>
      </c>
      <c r="P22" s="6">
        <v>102.1</v>
      </c>
      <c r="Q22" s="6">
        <v>99.7</v>
      </c>
      <c r="R22" s="6">
        <v>100.8</v>
      </c>
      <c r="S22" s="6">
        <v>106.9</v>
      </c>
      <c r="T22" s="6">
        <v>78.2</v>
      </c>
      <c r="U22" s="6">
        <v>83.3</v>
      </c>
      <c r="V22" s="6">
        <v>80.2</v>
      </c>
      <c r="W22" s="6">
        <f t="shared" si="1"/>
        <v>101.90411764705881</v>
      </c>
      <c r="Y22" s="25"/>
    </row>
    <row r="23" spans="1:25" ht="15" customHeight="1" x14ac:dyDescent="0.2">
      <c r="A23" s="22" t="s">
        <v>21</v>
      </c>
      <c r="B23" s="23" t="s">
        <v>1</v>
      </c>
      <c r="C23" s="23" t="s">
        <v>1</v>
      </c>
      <c r="D23" s="23" t="s">
        <v>1</v>
      </c>
      <c r="E23" s="23">
        <v>74.900000000000006</v>
      </c>
      <c r="F23" s="23">
        <v>79.7</v>
      </c>
      <c r="G23" s="23">
        <v>74.400000000000006</v>
      </c>
      <c r="H23" s="23">
        <v>62.8</v>
      </c>
      <c r="I23" s="23">
        <v>63.7</v>
      </c>
      <c r="J23" s="23">
        <v>60.9</v>
      </c>
      <c r="K23" s="23">
        <v>56.6</v>
      </c>
      <c r="L23" s="23">
        <v>51.9</v>
      </c>
      <c r="M23" s="23">
        <v>48.9</v>
      </c>
      <c r="N23" s="23">
        <v>50.7</v>
      </c>
      <c r="O23" s="23">
        <v>56.5</v>
      </c>
      <c r="P23" s="23">
        <v>59.8</v>
      </c>
      <c r="Q23" s="23">
        <v>64.3</v>
      </c>
      <c r="R23" s="23">
        <v>79.3</v>
      </c>
      <c r="S23" s="23">
        <v>97.2</v>
      </c>
      <c r="T23" s="23">
        <v>98.4</v>
      </c>
      <c r="U23" s="23">
        <v>101.74</v>
      </c>
      <c r="V23" s="23">
        <v>102.59</v>
      </c>
      <c r="W23" s="23">
        <f t="shared" si="1"/>
        <v>71.351666666666659</v>
      </c>
      <c r="Y23" s="25"/>
    </row>
    <row r="24" spans="1:25" ht="15" customHeight="1" x14ac:dyDescent="0.2">
      <c r="A24" s="4" t="s">
        <v>22</v>
      </c>
      <c r="B24" s="5" t="s">
        <v>1</v>
      </c>
      <c r="C24" s="5" t="s">
        <v>1</v>
      </c>
      <c r="D24" s="5" t="s">
        <v>1</v>
      </c>
      <c r="E24" s="6">
        <v>160.5</v>
      </c>
      <c r="F24" s="6">
        <v>166.3</v>
      </c>
      <c r="G24" s="6">
        <v>164.4</v>
      </c>
      <c r="H24" s="6">
        <v>155.69999999999999</v>
      </c>
      <c r="I24" s="6">
        <v>155.5</v>
      </c>
      <c r="J24" s="6">
        <v>138.19999999999999</v>
      </c>
      <c r="K24" s="6">
        <v>137.4</v>
      </c>
      <c r="L24" s="6">
        <v>134.69999999999999</v>
      </c>
      <c r="M24" s="6">
        <v>144.69999999999999</v>
      </c>
      <c r="N24" s="6">
        <v>151.6</v>
      </c>
      <c r="O24" s="6">
        <v>158.19999999999999</v>
      </c>
      <c r="P24" s="6">
        <v>155.4</v>
      </c>
      <c r="Q24" s="6">
        <v>153.9</v>
      </c>
      <c r="R24" s="6">
        <v>151.9</v>
      </c>
      <c r="S24" s="6">
        <v>142.19999999999999</v>
      </c>
      <c r="T24" s="6">
        <v>146.6</v>
      </c>
      <c r="U24" s="6">
        <v>160.30000000000001</v>
      </c>
      <c r="V24" s="6">
        <v>156.69999999999999</v>
      </c>
      <c r="W24" s="6">
        <f t="shared" si="1"/>
        <v>151.9</v>
      </c>
      <c r="Y24" s="25"/>
    </row>
    <row r="25" spans="1:25" ht="15" customHeight="1" x14ac:dyDescent="0.2">
      <c r="A25" s="22" t="s">
        <v>23</v>
      </c>
      <c r="B25" s="23" t="s">
        <v>1</v>
      </c>
      <c r="C25" s="23" t="s">
        <v>1</v>
      </c>
      <c r="D25" s="23" t="s">
        <v>1</v>
      </c>
      <c r="E25" s="23">
        <v>122.5</v>
      </c>
      <c r="F25" s="23">
        <v>130.1</v>
      </c>
      <c r="G25" s="23">
        <v>124.7</v>
      </c>
      <c r="H25" s="23">
        <v>118.1</v>
      </c>
      <c r="I25" s="23">
        <v>108.7</v>
      </c>
      <c r="J25" s="23">
        <v>98.8</v>
      </c>
      <c r="K25" s="23">
        <v>88.3</v>
      </c>
      <c r="L25" s="23">
        <v>89.9</v>
      </c>
      <c r="M25" s="23">
        <v>98.8</v>
      </c>
      <c r="N25" s="23">
        <v>90.4</v>
      </c>
      <c r="O25" s="23">
        <v>51.1</v>
      </c>
      <c r="P25" s="23">
        <v>62.4</v>
      </c>
      <c r="Q25" s="23">
        <v>70.2</v>
      </c>
      <c r="R25" s="23">
        <v>78.8</v>
      </c>
      <c r="S25" s="23">
        <v>68.3</v>
      </c>
      <c r="T25" s="23">
        <v>61.9</v>
      </c>
      <c r="U25" s="23">
        <v>61.3</v>
      </c>
      <c r="V25" s="23">
        <v>58.8</v>
      </c>
      <c r="W25" s="23">
        <f t="shared" si="1"/>
        <v>87.949999999999989</v>
      </c>
      <c r="Y25" s="25"/>
    </row>
    <row r="26" spans="1:25" ht="15" customHeight="1" x14ac:dyDescent="0.2">
      <c r="A26" s="4" t="s">
        <v>24</v>
      </c>
      <c r="B26" s="5">
        <v>219.8</v>
      </c>
      <c r="C26" s="5">
        <v>198.6</v>
      </c>
      <c r="D26" s="5">
        <v>197.2</v>
      </c>
      <c r="E26" s="6">
        <v>178.2</v>
      </c>
      <c r="F26" s="6">
        <v>155.19999999999999</v>
      </c>
      <c r="G26" s="6">
        <v>137.19999999999999</v>
      </c>
      <c r="H26" s="6">
        <v>126.7</v>
      </c>
      <c r="I26" s="6">
        <v>90.2</v>
      </c>
      <c r="J26" s="6">
        <v>87.1</v>
      </c>
      <c r="K26" s="6">
        <v>82.56</v>
      </c>
      <c r="L26" s="6">
        <v>77.290000000000006</v>
      </c>
      <c r="M26" s="6">
        <v>89.11</v>
      </c>
      <c r="N26" s="6">
        <v>90.35</v>
      </c>
      <c r="O26" s="6">
        <v>96.008183777897699</v>
      </c>
      <c r="P26" s="6">
        <v>99.77</v>
      </c>
      <c r="Q26" s="6">
        <v>102.38</v>
      </c>
      <c r="R26" s="6">
        <v>101.6</v>
      </c>
      <c r="S26" s="6">
        <v>97.06</v>
      </c>
      <c r="T26" s="6">
        <v>80.510000000000005</v>
      </c>
      <c r="U26" s="6">
        <v>88.85</v>
      </c>
      <c r="V26" s="6">
        <v>80.338161870555552</v>
      </c>
      <c r="W26" s="6">
        <f t="shared" si="1"/>
        <v>112.81131728242266</v>
      </c>
      <c r="Y26" s="25"/>
    </row>
    <row r="27" spans="1:25" ht="15" customHeight="1" x14ac:dyDescent="0.2">
      <c r="A27" s="22" t="s">
        <v>25</v>
      </c>
      <c r="B27" s="23" t="s">
        <v>1</v>
      </c>
      <c r="C27" s="23" t="s">
        <v>1</v>
      </c>
      <c r="D27" s="23" t="s">
        <v>1</v>
      </c>
      <c r="E27" s="23">
        <v>143.39745475645515</v>
      </c>
      <c r="F27" s="23">
        <v>134.88700765638981</v>
      </c>
      <c r="G27" s="23">
        <v>128.87220941634774</v>
      </c>
      <c r="H27" s="23">
        <v>119.77763641184356</v>
      </c>
      <c r="I27" s="23">
        <v>109.32959345421838</v>
      </c>
      <c r="J27" s="23">
        <v>100.84900326271134</v>
      </c>
      <c r="K27" s="23">
        <v>102.19830005940192</v>
      </c>
      <c r="L27" s="23">
        <v>104.18723521101396</v>
      </c>
      <c r="M27" s="23">
        <v>104.98078966187074</v>
      </c>
      <c r="N27" s="23">
        <v>102.94292004268178</v>
      </c>
      <c r="O27" s="23">
        <v>106.09177222428379</v>
      </c>
      <c r="P27" s="23">
        <v>105.94682623895761</v>
      </c>
      <c r="Q27" s="23">
        <v>109.14460714027049</v>
      </c>
      <c r="R27" s="23">
        <v>111.39405750327951</v>
      </c>
      <c r="S27" s="23">
        <v>114.63313807950651</v>
      </c>
      <c r="T27" s="23">
        <v>115.1</v>
      </c>
      <c r="U27" s="23">
        <v>115</v>
      </c>
      <c r="V27" s="23">
        <v>111.97</v>
      </c>
      <c r="W27" s="23">
        <f t="shared" si="1"/>
        <v>113.37236395106846</v>
      </c>
      <c r="Y27" s="25"/>
    </row>
    <row r="28" spans="1:25" ht="15" customHeight="1" x14ac:dyDescent="0.2">
      <c r="A28" s="4" t="s">
        <v>26</v>
      </c>
      <c r="B28" s="5" t="s">
        <v>1</v>
      </c>
      <c r="C28" s="5" t="s">
        <v>1</v>
      </c>
      <c r="D28" s="5" t="s">
        <v>1</v>
      </c>
      <c r="E28" s="5" t="s">
        <v>1</v>
      </c>
      <c r="F28" s="5" t="s">
        <v>3</v>
      </c>
      <c r="G28" s="5" t="s">
        <v>1</v>
      </c>
      <c r="H28" s="5" t="s">
        <v>3</v>
      </c>
      <c r="I28" s="6" t="s">
        <v>3</v>
      </c>
      <c r="J28" s="6" t="s">
        <v>3</v>
      </c>
      <c r="K28" s="6" t="s">
        <v>1</v>
      </c>
      <c r="L28" s="6" t="s">
        <v>1</v>
      </c>
      <c r="M28" s="6">
        <v>37.659999999999997</v>
      </c>
      <c r="N28" s="6">
        <v>33.93</v>
      </c>
      <c r="O28" s="6">
        <v>29.136363636363637</v>
      </c>
      <c r="P28" s="6">
        <v>35.954545454545446</v>
      </c>
      <c r="Q28" s="6">
        <v>53.163636363636357</v>
      </c>
      <c r="R28" s="6">
        <v>51.975454545454546</v>
      </c>
      <c r="S28" s="6">
        <v>44.5</v>
      </c>
      <c r="T28" s="6">
        <v>41.1</v>
      </c>
      <c r="U28" s="6">
        <v>35</v>
      </c>
      <c r="V28" s="6">
        <v>28.6</v>
      </c>
      <c r="W28" s="6">
        <f t="shared" si="1"/>
        <v>39.102000000000004</v>
      </c>
      <c r="Y28" s="25"/>
    </row>
    <row r="29" spans="1:25" ht="15" customHeight="1" x14ac:dyDescent="0.2">
      <c r="A29" s="22" t="s">
        <v>27</v>
      </c>
      <c r="B29" s="23">
        <v>84.9</v>
      </c>
      <c r="C29" s="23">
        <v>86</v>
      </c>
      <c r="D29" s="23">
        <v>70.599999999999994</v>
      </c>
      <c r="E29" s="23">
        <v>71.2</v>
      </c>
      <c r="F29" s="23">
        <v>72</v>
      </c>
      <c r="G29" s="23">
        <v>63</v>
      </c>
      <c r="H29" s="23">
        <v>58.7</v>
      </c>
      <c r="I29" s="23">
        <v>56.1</v>
      </c>
      <c r="J29" s="23">
        <v>60.6</v>
      </c>
      <c r="K29" s="23">
        <v>63.8</v>
      </c>
      <c r="L29" s="23">
        <v>63.5</v>
      </c>
      <c r="M29" s="23">
        <v>62.6</v>
      </c>
      <c r="N29" s="23">
        <v>62.2</v>
      </c>
      <c r="O29" s="23">
        <v>67.8</v>
      </c>
      <c r="P29" s="23">
        <v>68.8</v>
      </c>
      <c r="Q29" s="23">
        <v>62.7</v>
      </c>
      <c r="R29" s="23">
        <v>60.5</v>
      </c>
      <c r="S29" s="23">
        <v>59.3</v>
      </c>
      <c r="T29" s="23">
        <v>78.599999999999994</v>
      </c>
      <c r="U29" s="23">
        <v>80.599999999999994</v>
      </c>
      <c r="V29" s="23">
        <v>79.400000000000006</v>
      </c>
      <c r="W29" s="23">
        <f t="shared" si="1"/>
        <v>67.399999999999991</v>
      </c>
      <c r="Y29" s="25"/>
    </row>
    <row r="30" spans="1:25" ht="15" customHeight="1" x14ac:dyDescent="0.2">
      <c r="A30" s="7"/>
      <c r="B30" s="8"/>
      <c r="C30" s="8"/>
      <c r="D30" s="8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Y30" s="25"/>
    </row>
    <row r="31" spans="1:25" ht="15" customHeight="1" x14ac:dyDescent="0.2">
      <c r="A31" s="21" t="s">
        <v>30</v>
      </c>
      <c r="B31" s="13">
        <f t="shared" ref="B31:W31" si="2">MIN(B$4:B$29)</f>
        <v>55</v>
      </c>
      <c r="C31" s="13">
        <f t="shared" si="2"/>
        <v>58.2</v>
      </c>
      <c r="D31" s="13">
        <f t="shared" si="2"/>
        <v>58.2</v>
      </c>
      <c r="E31" s="13">
        <f t="shared" si="2"/>
        <v>66</v>
      </c>
      <c r="F31" s="13">
        <f t="shared" si="2"/>
        <v>64</v>
      </c>
      <c r="G31" s="13">
        <f t="shared" si="2"/>
        <v>53</v>
      </c>
      <c r="H31" s="13">
        <f t="shared" si="2"/>
        <v>48</v>
      </c>
      <c r="I31" s="13">
        <f t="shared" si="2"/>
        <v>40</v>
      </c>
      <c r="J31" s="13">
        <f t="shared" si="2"/>
        <v>39.6</v>
      </c>
      <c r="K31" s="13">
        <f t="shared" si="2"/>
        <v>25.05</v>
      </c>
      <c r="L31" s="13">
        <f t="shared" si="2"/>
        <v>25.45</v>
      </c>
      <c r="M31" s="13">
        <f t="shared" si="2"/>
        <v>22.68</v>
      </c>
      <c r="N31" s="13">
        <f t="shared" si="2"/>
        <v>20.6</v>
      </c>
      <c r="O31" s="13">
        <f t="shared" si="2"/>
        <v>24.41</v>
      </c>
      <c r="P31" s="13">
        <f t="shared" si="2"/>
        <v>35.954545454545446</v>
      </c>
      <c r="Q31" s="13">
        <f t="shared" si="2"/>
        <v>41.7</v>
      </c>
      <c r="R31" s="13">
        <f t="shared" si="2"/>
        <v>36.06</v>
      </c>
      <c r="S31" s="13">
        <f t="shared" si="2"/>
        <v>41.11</v>
      </c>
      <c r="T31" s="13">
        <f t="shared" si="2"/>
        <v>40.270000000000003</v>
      </c>
      <c r="U31" s="13">
        <f t="shared" si="2"/>
        <v>35</v>
      </c>
      <c r="V31" s="13">
        <f t="shared" si="2"/>
        <v>28.6</v>
      </c>
      <c r="W31" s="13">
        <f t="shared" si="2"/>
        <v>39.102000000000004</v>
      </c>
      <c r="Y31" s="25"/>
    </row>
    <row r="32" spans="1:25" ht="15" customHeight="1" x14ac:dyDescent="0.2">
      <c r="A32" s="12" t="s">
        <v>80</v>
      </c>
      <c r="B32" s="10">
        <f t="shared" ref="B32:W32" si="3">MEDIAN(B$4:B$29)</f>
        <v>126.8</v>
      </c>
      <c r="C32" s="10">
        <f t="shared" si="3"/>
        <v>129.19999999999999</v>
      </c>
      <c r="D32" s="10">
        <f t="shared" si="3"/>
        <v>121.44999999999999</v>
      </c>
      <c r="E32" s="10">
        <f t="shared" si="3"/>
        <v>126.25</v>
      </c>
      <c r="F32" s="10">
        <f t="shared" si="3"/>
        <v>130</v>
      </c>
      <c r="G32" s="10">
        <f t="shared" si="3"/>
        <v>108.3</v>
      </c>
      <c r="H32" s="10">
        <f t="shared" si="3"/>
        <v>94.96</v>
      </c>
      <c r="I32" s="10">
        <f t="shared" si="3"/>
        <v>90.2</v>
      </c>
      <c r="J32" s="10">
        <f t="shared" si="3"/>
        <v>88.22</v>
      </c>
      <c r="K32" s="10">
        <f t="shared" si="3"/>
        <v>88.5</v>
      </c>
      <c r="L32" s="10">
        <f t="shared" si="3"/>
        <v>89.9</v>
      </c>
      <c r="M32" s="10">
        <f t="shared" si="3"/>
        <v>89.11</v>
      </c>
      <c r="N32" s="10">
        <f t="shared" si="3"/>
        <v>90.35</v>
      </c>
      <c r="O32" s="10">
        <f t="shared" si="3"/>
        <v>78.06</v>
      </c>
      <c r="P32" s="10">
        <f t="shared" si="3"/>
        <v>69.599999999999994</v>
      </c>
      <c r="Q32" s="10">
        <f t="shared" si="3"/>
        <v>79.2</v>
      </c>
      <c r="R32" s="10">
        <f t="shared" si="3"/>
        <v>82.9</v>
      </c>
      <c r="S32" s="10">
        <f t="shared" si="3"/>
        <v>84.8</v>
      </c>
      <c r="T32" s="10">
        <f t="shared" si="3"/>
        <v>81.555000000000007</v>
      </c>
      <c r="U32" s="10">
        <f t="shared" si="3"/>
        <v>82.85</v>
      </c>
      <c r="V32" s="10">
        <f t="shared" si="3"/>
        <v>80.369080935277779</v>
      </c>
      <c r="W32" s="10">
        <f t="shared" si="3"/>
        <v>87.327777777777783</v>
      </c>
      <c r="Y32" s="25"/>
    </row>
    <row r="33" spans="1:32" ht="15" customHeight="1" x14ac:dyDescent="0.2">
      <c r="A33" s="21" t="s">
        <v>31</v>
      </c>
      <c r="B33" s="13">
        <f t="shared" ref="B33:W33" si="4">MAX(B$4:B$29)</f>
        <v>219.8</v>
      </c>
      <c r="C33" s="13">
        <f t="shared" si="4"/>
        <v>198.6</v>
      </c>
      <c r="D33" s="13">
        <f t="shared" si="4"/>
        <v>197.2</v>
      </c>
      <c r="E33" s="13">
        <f t="shared" si="4"/>
        <v>178.2</v>
      </c>
      <c r="F33" s="13">
        <f t="shared" si="4"/>
        <v>209</v>
      </c>
      <c r="G33" s="13">
        <f t="shared" si="4"/>
        <v>190.7</v>
      </c>
      <c r="H33" s="13">
        <f t="shared" si="4"/>
        <v>187.6</v>
      </c>
      <c r="I33" s="13">
        <f t="shared" si="4"/>
        <v>191.5</v>
      </c>
      <c r="J33" s="13">
        <f t="shared" si="4"/>
        <v>191.99</v>
      </c>
      <c r="K33" s="13">
        <f t="shared" si="4"/>
        <v>195.73</v>
      </c>
      <c r="L33" s="13">
        <f t="shared" si="4"/>
        <v>192.35</v>
      </c>
      <c r="M33" s="13">
        <f t="shared" si="4"/>
        <v>186.47</v>
      </c>
      <c r="N33" s="13">
        <f t="shared" si="4"/>
        <v>189.3</v>
      </c>
      <c r="O33" s="13">
        <f t="shared" si="4"/>
        <v>182.6</v>
      </c>
      <c r="P33" s="13">
        <f t="shared" si="4"/>
        <v>171</v>
      </c>
      <c r="Q33" s="13">
        <f t="shared" si="4"/>
        <v>177.5</v>
      </c>
      <c r="R33" s="13">
        <f t="shared" si="4"/>
        <v>166.87</v>
      </c>
      <c r="S33" s="13">
        <f t="shared" si="4"/>
        <v>164.33</v>
      </c>
      <c r="T33" s="13">
        <f t="shared" si="4"/>
        <v>150.6</v>
      </c>
      <c r="U33" s="13">
        <f t="shared" si="4"/>
        <v>255.25</v>
      </c>
      <c r="V33" s="13">
        <f t="shared" si="4"/>
        <v>167.1</v>
      </c>
      <c r="W33" s="13">
        <f t="shared" si="4"/>
        <v>181.66235294117649</v>
      </c>
      <c r="Y33" s="25"/>
    </row>
    <row r="34" spans="1:32" ht="15" customHeight="1" x14ac:dyDescent="0.2">
      <c r="A34" s="2" t="s">
        <v>81</v>
      </c>
      <c r="B34" s="8">
        <f t="shared" ref="B34:G34" si="5">AVERAGE(B4:B29)</f>
        <v>132.1</v>
      </c>
      <c r="C34" s="8">
        <f t="shared" si="5"/>
        <v>125.8</v>
      </c>
      <c r="D34" s="8">
        <f t="shared" si="5"/>
        <v>120.77499999999999</v>
      </c>
      <c r="E34" s="10">
        <f t="shared" si="5"/>
        <v>120.88894832041319</v>
      </c>
      <c r="F34" s="10">
        <f t="shared" si="5"/>
        <v>122.72821277849543</v>
      </c>
      <c r="G34" s="10">
        <f t="shared" si="5"/>
        <v>111.08719762674775</v>
      </c>
      <c r="H34" s="10">
        <f t="shared" ref="H34:W34" si="6">AVERAGE(H4:H29)</f>
        <v>100.3073788431977</v>
      </c>
      <c r="I34" s="10">
        <f t="shared" si="6"/>
        <v>94.910860084024279</v>
      </c>
      <c r="J34" s="10">
        <f t="shared" si="6"/>
        <v>94.453434924465711</v>
      </c>
      <c r="K34" s="10">
        <f t="shared" si="6"/>
        <v>91.058120182062538</v>
      </c>
      <c r="L34" s="10">
        <f t="shared" si="6"/>
        <v>89.804595623436995</v>
      </c>
      <c r="M34" s="10">
        <f t="shared" ref="M34:N34" si="7">AVERAGE(M4:M29)</f>
        <v>88.688913466196496</v>
      </c>
      <c r="N34" s="10">
        <f t="shared" si="7"/>
        <v>90.167379030181763</v>
      </c>
      <c r="O34" s="10">
        <f t="shared" ref="O34:P34" si="8">AVERAGE(O4:O29)</f>
        <v>87.5870527855418</v>
      </c>
      <c r="P34" s="10">
        <f t="shared" si="8"/>
        <v>88.39765486774013</v>
      </c>
      <c r="Q34" s="10">
        <f t="shared" ref="Q34:R34" si="9">AVERAGE(Q4:Q29)</f>
        <v>91.977129740156272</v>
      </c>
      <c r="R34" s="10">
        <f t="shared" si="9"/>
        <v>92.339271379046707</v>
      </c>
      <c r="S34" s="10">
        <f t="shared" ref="S34:T34" si="10">AVERAGE(S4:S29)</f>
        <v>91.748024806164267</v>
      </c>
      <c r="T34" s="10">
        <f t="shared" si="10"/>
        <v>87.386139969088632</v>
      </c>
      <c r="U34" s="10">
        <f t="shared" ref="U34:V34" si="11">AVERAGE(U4:U29)</f>
        <v>93.81922733115438</v>
      </c>
      <c r="V34" s="10">
        <f t="shared" si="11"/>
        <v>90.157675161301299</v>
      </c>
      <c r="W34" s="10">
        <f t="shared" si="6"/>
        <v>95.659904093299332</v>
      </c>
      <c r="Y34" s="25"/>
    </row>
    <row r="35" spans="1:32" ht="15" customHeight="1" x14ac:dyDescent="0.2">
      <c r="A35" s="1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5"/>
      <c r="Z35" s="19"/>
      <c r="AA35" s="18"/>
      <c r="AB35" s="18"/>
      <c r="AC35" s="18"/>
      <c r="AD35" s="18"/>
      <c r="AE35" s="18"/>
      <c r="AF35" s="18"/>
    </row>
    <row r="36" spans="1:32" ht="15" customHeight="1" x14ac:dyDescent="0.2">
      <c r="A36" s="35"/>
      <c r="B36" s="40" t="str">
        <f>IF($A$36="","",VLOOKUP($A$36,$A$4:B29,(B2-1999)))</f>
        <v/>
      </c>
      <c r="C36" s="40" t="str">
        <f>IF($A$36="","",VLOOKUP($A$36,$A$4:C29,(B2-1998)))</f>
        <v/>
      </c>
      <c r="D36" s="40" t="str">
        <f>IF($A$36="","",VLOOKUP($A$36,$A$4:D29,(C2-1998)))</f>
        <v/>
      </c>
      <c r="E36" s="40" t="str">
        <f>IF($A$36="","",VLOOKUP($A$36,$A$4:E29,(D2-1998)))</f>
        <v/>
      </c>
      <c r="F36" s="40" t="str">
        <f>IF($A$36="","",VLOOKUP($A$36,$A$4:F29,(E2-1998)))</f>
        <v/>
      </c>
      <c r="G36" s="40" t="str">
        <f>IF($A$36="","",VLOOKUP($A$36,$A$4:G29,(F2-1998)))</f>
        <v/>
      </c>
      <c r="H36" s="40" t="str">
        <f>IF($A$36="","",VLOOKUP($A$36,$A$4:H29,(G2-1998)))</f>
        <v/>
      </c>
      <c r="I36" s="40" t="str">
        <f>IF($A$36="","",VLOOKUP($A$36,$A$4:I29,(H2-1998)))</f>
        <v/>
      </c>
      <c r="J36" s="40" t="str">
        <f>IF($A$36="","",VLOOKUP($A$36,$A$4:J29,(I2-1998)))</f>
        <v/>
      </c>
      <c r="K36" s="40" t="str">
        <f>IF($A$36="","",VLOOKUP($A$36,$A$4:K29,(J2-1998)))</f>
        <v/>
      </c>
      <c r="L36" s="40" t="str">
        <f>IF($A$36="","",VLOOKUP($A$36,$A$4:L29,(K2-1998)))</f>
        <v/>
      </c>
      <c r="M36" s="40" t="str">
        <f>IF($A$36="","",VLOOKUP($A$36,$A$4:M29,(L2-1998)))</f>
        <v/>
      </c>
      <c r="N36" s="40" t="str">
        <f>IF($A$36="","",VLOOKUP($A$36,$A$4:N29,(M2-1998)))</f>
        <v/>
      </c>
      <c r="O36" s="40" t="str">
        <f>IF($A$36="","",VLOOKUP($A$36,$A$4:O29,(N2-1998)))</f>
        <v/>
      </c>
      <c r="P36" s="40" t="str">
        <f>IF($A$36="","",VLOOKUP($A$36,$A$4:P29,(O2-1998)))</f>
        <v/>
      </c>
      <c r="Q36" s="40" t="str">
        <f>IF($A$36="","",VLOOKUP($A$36,$A$4:Q29,(P2-1998)))</f>
        <v/>
      </c>
      <c r="R36" s="40" t="str">
        <f>IF($A$36="","",VLOOKUP($A$36,$A$4:R29,(Q2-1998)))</f>
        <v/>
      </c>
      <c r="S36" s="40" t="str">
        <f>IF($A$36="","",VLOOKUP($A$36,$A$4:S29,(R2-1998)))</f>
        <v/>
      </c>
      <c r="T36" s="40" t="str">
        <f>IF($A$36="","",VLOOKUP($A$36,$A$4:T29,(S2-1998)))</f>
        <v/>
      </c>
      <c r="U36" s="40" t="str">
        <f>IF($A$36="","",VLOOKUP($A$36,$A$4:U29,(T2-1998)))</f>
        <v/>
      </c>
      <c r="V36" s="40" t="str">
        <f>IF($A$36="","",VLOOKUP($A$36,$A$4:V29,(U2-1998)))</f>
        <v/>
      </c>
      <c r="W36" s="40" t="str">
        <f>IF($A$36="","",VLOOKUP($A$36,$A$4:W29,(L2-1998)))</f>
        <v/>
      </c>
      <c r="X36" s="39"/>
      <c r="Y36" s="25"/>
      <c r="Z36" s="39"/>
      <c r="AA36" s="39"/>
      <c r="AB36" s="39"/>
      <c r="AC36" s="39"/>
      <c r="AD36" s="39"/>
      <c r="AE36" s="39"/>
      <c r="AF36" s="39"/>
    </row>
    <row r="37" spans="1:32" ht="15" customHeight="1" x14ac:dyDescent="0.2"/>
    <row r="38" spans="1:32" ht="15" customHeight="1" x14ac:dyDescent="0.2">
      <c r="A38" s="2" t="s">
        <v>29</v>
      </c>
      <c r="AB38" s="14"/>
    </row>
    <row r="39" spans="1:32" ht="15" customHeight="1" x14ac:dyDescent="0.2"/>
    <row r="40" spans="1:32" ht="15" customHeight="1" x14ac:dyDescent="0.2">
      <c r="A40" s="15" t="s">
        <v>58</v>
      </c>
    </row>
    <row r="41" spans="1:32" s="33" customFormat="1" ht="22.5" x14ac:dyDescent="0.2">
      <c r="A41" s="33" t="s">
        <v>59</v>
      </c>
      <c r="B41" s="34">
        <f>COUNTIFS(B$4:B$29,"&lt;=50")</f>
        <v>0</v>
      </c>
      <c r="C41" s="34">
        <f t="shared" ref="C41:W41" si="12">COUNTIFS(C$4:C$29,"&lt;=50")</f>
        <v>0</v>
      </c>
      <c r="D41" s="34">
        <f t="shared" si="12"/>
        <v>0</v>
      </c>
      <c r="E41" s="34">
        <f t="shared" si="12"/>
        <v>0</v>
      </c>
      <c r="F41" s="34">
        <f t="shared" si="12"/>
        <v>0</v>
      </c>
      <c r="G41" s="34">
        <f t="shared" si="12"/>
        <v>0</v>
      </c>
      <c r="H41" s="34">
        <f t="shared" si="12"/>
        <v>2</v>
      </c>
      <c r="I41" s="34">
        <f t="shared" si="12"/>
        <v>3</v>
      </c>
      <c r="J41" s="34">
        <f t="shared" si="12"/>
        <v>2</v>
      </c>
      <c r="K41" s="34">
        <f t="shared" si="12"/>
        <v>3</v>
      </c>
      <c r="L41" s="34">
        <f t="shared" si="12"/>
        <v>3</v>
      </c>
      <c r="M41" s="34">
        <f t="shared" si="12"/>
        <v>5</v>
      </c>
      <c r="N41" s="34">
        <f t="shared" si="12"/>
        <v>4</v>
      </c>
      <c r="O41" s="34">
        <f t="shared" si="12"/>
        <v>3</v>
      </c>
      <c r="P41" s="34">
        <f t="shared" si="12"/>
        <v>2</v>
      </c>
      <c r="Q41" s="34">
        <f t="shared" si="12"/>
        <v>2</v>
      </c>
      <c r="R41" s="34">
        <f t="shared" si="12"/>
        <v>1</v>
      </c>
      <c r="S41" s="34">
        <f t="shared" si="12"/>
        <v>2</v>
      </c>
      <c r="T41" s="34">
        <f t="shared" si="12"/>
        <v>2</v>
      </c>
      <c r="U41" s="34">
        <f t="shared" si="12"/>
        <v>2</v>
      </c>
      <c r="V41" s="34">
        <f t="shared" si="12"/>
        <v>3</v>
      </c>
      <c r="W41" s="34">
        <f t="shared" si="12"/>
        <v>2</v>
      </c>
    </row>
    <row r="42" spans="1:32" s="33" customFormat="1" ht="22.5" x14ac:dyDescent="0.2">
      <c r="A42" s="33" t="s">
        <v>60</v>
      </c>
      <c r="B42" s="45">
        <f>COUNTIFS(B4:B29,"&lt;=100",B4:B29,"&gt;50")</f>
        <v>2</v>
      </c>
      <c r="C42" s="45">
        <f t="shared" ref="C42:W42" si="13">COUNTIFS(C4:C29,"&lt;=100",C4:C29,"&gt;50")</f>
        <v>3</v>
      </c>
      <c r="D42" s="45">
        <f t="shared" si="13"/>
        <v>3</v>
      </c>
      <c r="E42" s="45">
        <f t="shared" si="13"/>
        <v>5</v>
      </c>
      <c r="F42" s="45">
        <f t="shared" si="13"/>
        <v>7</v>
      </c>
      <c r="G42" s="45">
        <f t="shared" si="13"/>
        <v>10</v>
      </c>
      <c r="H42" s="45">
        <f t="shared" si="13"/>
        <v>11</v>
      </c>
      <c r="I42" s="45">
        <f t="shared" si="13"/>
        <v>11</v>
      </c>
      <c r="J42" s="45">
        <f t="shared" si="13"/>
        <v>14</v>
      </c>
      <c r="K42" s="45">
        <f t="shared" si="13"/>
        <v>13</v>
      </c>
      <c r="L42" s="45">
        <f t="shared" si="13"/>
        <v>13</v>
      </c>
      <c r="M42" s="45">
        <f t="shared" si="13"/>
        <v>12</v>
      </c>
      <c r="N42" s="45">
        <f t="shared" si="13"/>
        <v>14</v>
      </c>
      <c r="O42" s="45">
        <f t="shared" si="13"/>
        <v>15</v>
      </c>
      <c r="P42" s="45">
        <f t="shared" si="13"/>
        <v>16</v>
      </c>
      <c r="Q42" s="45">
        <f t="shared" ref="Q42:R42" si="14">COUNTIFS(Q4:Q29,"&lt;=100",Q4:Q29,"&gt;50")</f>
        <v>15</v>
      </c>
      <c r="R42" s="45">
        <f t="shared" si="14"/>
        <v>15</v>
      </c>
      <c r="S42" s="45">
        <f t="shared" ref="S42:T42" si="15">COUNTIFS(S4:S29,"&lt;=100",S4:S29,"&gt;50")</f>
        <v>15</v>
      </c>
      <c r="T42" s="45">
        <f t="shared" si="15"/>
        <v>17</v>
      </c>
      <c r="U42" s="45">
        <f t="shared" ref="U42:V42" si="16">COUNTIFS(U4:U29,"&lt;=100",U4:U29,"&gt;50")</f>
        <v>15</v>
      </c>
      <c r="V42" s="45">
        <f t="shared" si="16"/>
        <v>13</v>
      </c>
      <c r="W42" s="45">
        <f t="shared" si="13"/>
        <v>14</v>
      </c>
    </row>
    <row r="43" spans="1:32" s="33" customFormat="1" ht="22.5" x14ac:dyDescent="0.2">
      <c r="A43" s="33" t="s">
        <v>61</v>
      </c>
      <c r="B43" s="45">
        <f>COUNTIFS(B4:B29,"&lt;=150",B4:B29,"&gt;100")</f>
        <v>0</v>
      </c>
      <c r="C43" s="45">
        <f t="shared" ref="C43:W43" si="17">COUNTIFS(C4:C29,"&lt;=150",C4:C29,"&gt;100")</f>
        <v>2</v>
      </c>
      <c r="D43" s="45">
        <f t="shared" si="17"/>
        <v>2</v>
      </c>
      <c r="E43" s="45">
        <f t="shared" si="17"/>
        <v>9</v>
      </c>
      <c r="F43" s="45">
        <f t="shared" si="17"/>
        <v>11</v>
      </c>
      <c r="G43" s="45">
        <f t="shared" si="17"/>
        <v>9</v>
      </c>
      <c r="H43" s="45">
        <f t="shared" si="17"/>
        <v>7</v>
      </c>
      <c r="I43" s="45">
        <f t="shared" si="17"/>
        <v>6</v>
      </c>
      <c r="J43" s="45">
        <f t="shared" si="17"/>
        <v>5</v>
      </c>
      <c r="K43" s="45">
        <f t="shared" si="17"/>
        <v>5</v>
      </c>
      <c r="L43" s="45">
        <f t="shared" si="17"/>
        <v>6</v>
      </c>
      <c r="M43" s="45">
        <f t="shared" si="17"/>
        <v>7</v>
      </c>
      <c r="N43" s="45">
        <f t="shared" si="17"/>
        <v>4</v>
      </c>
      <c r="O43" s="45">
        <f t="shared" si="17"/>
        <v>4</v>
      </c>
      <c r="P43" s="45">
        <f t="shared" si="17"/>
        <v>4</v>
      </c>
      <c r="Q43" s="45">
        <f t="shared" ref="Q43:R43" si="18">COUNTIFS(Q4:Q29,"&lt;=150",Q4:Q29,"&gt;100")</f>
        <v>4</v>
      </c>
      <c r="R43" s="45">
        <f t="shared" si="18"/>
        <v>6</v>
      </c>
      <c r="S43" s="45">
        <f t="shared" ref="S43:T43" si="19">COUNTIFS(S4:S29,"&lt;=150",S4:S29,"&gt;100")</f>
        <v>5</v>
      </c>
      <c r="T43" s="45">
        <f t="shared" si="19"/>
        <v>6</v>
      </c>
      <c r="U43" s="45">
        <f t="shared" ref="U43:V43" si="20">COUNTIFS(U4:U29,"&lt;=150",U4:U29,"&gt;100")</f>
        <v>6</v>
      </c>
      <c r="V43" s="45">
        <f t="shared" si="20"/>
        <v>7</v>
      </c>
      <c r="W43" s="45">
        <f t="shared" si="17"/>
        <v>7</v>
      </c>
    </row>
    <row r="44" spans="1:32" s="33" customFormat="1" ht="22.5" x14ac:dyDescent="0.2">
      <c r="A44" s="33" t="s">
        <v>62</v>
      </c>
      <c r="B44" s="45">
        <f>COUNTIFS(B4:B29,"&lt;=200",B4:B29,"&gt;150")</f>
        <v>1</v>
      </c>
      <c r="C44" s="45">
        <f t="shared" ref="C44:W44" si="21">COUNTIFS(C4:C29,"&lt;=200",C4:C29,"&gt;150")</f>
        <v>3</v>
      </c>
      <c r="D44" s="45">
        <f t="shared" si="21"/>
        <v>3</v>
      </c>
      <c r="E44" s="45">
        <f t="shared" si="21"/>
        <v>4</v>
      </c>
      <c r="F44" s="45">
        <f t="shared" si="21"/>
        <v>4</v>
      </c>
      <c r="G44" s="45">
        <f t="shared" si="21"/>
        <v>4</v>
      </c>
      <c r="H44" s="45">
        <f t="shared" si="21"/>
        <v>3</v>
      </c>
      <c r="I44" s="45">
        <f t="shared" si="21"/>
        <v>3</v>
      </c>
      <c r="J44" s="45">
        <f t="shared" si="21"/>
        <v>2</v>
      </c>
      <c r="K44" s="45">
        <f t="shared" si="21"/>
        <v>2</v>
      </c>
      <c r="L44" s="45">
        <f t="shared" si="21"/>
        <v>1</v>
      </c>
      <c r="M44" s="45">
        <f t="shared" si="21"/>
        <v>1</v>
      </c>
      <c r="N44" s="45">
        <f t="shared" si="21"/>
        <v>3</v>
      </c>
      <c r="O44" s="45">
        <f t="shared" si="21"/>
        <v>3</v>
      </c>
      <c r="P44" s="45">
        <f t="shared" si="21"/>
        <v>3</v>
      </c>
      <c r="Q44" s="45">
        <f t="shared" ref="Q44:R44" si="22">COUNTIFS(Q4:Q29,"&lt;=200",Q4:Q29,"&gt;150")</f>
        <v>4</v>
      </c>
      <c r="R44" s="45">
        <f t="shared" si="22"/>
        <v>3</v>
      </c>
      <c r="S44" s="45">
        <f t="shared" ref="S44:T44" si="23">COUNTIFS(S4:S29,"&lt;=200",S4:S29,"&gt;150")</f>
        <v>3</v>
      </c>
      <c r="T44" s="45">
        <f t="shared" si="23"/>
        <v>1</v>
      </c>
      <c r="U44" s="45">
        <f t="shared" ref="U44:V44" si="24">COUNTIFS(U4:U29,"&lt;=200",U4:U29,"&gt;150")</f>
        <v>2</v>
      </c>
      <c r="V44" s="45">
        <f t="shared" si="24"/>
        <v>3</v>
      </c>
      <c r="W44" s="45">
        <f t="shared" si="21"/>
        <v>3</v>
      </c>
    </row>
    <row r="45" spans="1:32" s="33" customFormat="1" ht="22.5" x14ac:dyDescent="0.2">
      <c r="A45" s="33" t="s">
        <v>63</v>
      </c>
      <c r="B45" s="34">
        <f>COUNTIFS(B$4:B$29,"&gt;200")</f>
        <v>1</v>
      </c>
      <c r="C45" s="34">
        <f t="shared" ref="C45:W45" si="25">COUNTIFS(C$4:C$29,"&gt;200")</f>
        <v>0</v>
      </c>
      <c r="D45" s="34">
        <f t="shared" si="25"/>
        <v>0</v>
      </c>
      <c r="E45" s="34">
        <f t="shared" si="25"/>
        <v>0</v>
      </c>
      <c r="F45" s="34">
        <f t="shared" si="25"/>
        <v>1</v>
      </c>
      <c r="G45" s="34">
        <f t="shared" si="25"/>
        <v>0</v>
      </c>
      <c r="H45" s="34">
        <f t="shared" si="25"/>
        <v>0</v>
      </c>
      <c r="I45" s="34">
        <f t="shared" si="25"/>
        <v>0</v>
      </c>
      <c r="J45" s="34">
        <f t="shared" si="25"/>
        <v>0</v>
      </c>
      <c r="K45" s="34">
        <f t="shared" si="25"/>
        <v>0</v>
      </c>
      <c r="L45" s="34">
        <f t="shared" si="25"/>
        <v>0</v>
      </c>
      <c r="M45" s="34">
        <f t="shared" si="25"/>
        <v>0</v>
      </c>
      <c r="N45" s="34">
        <f t="shared" si="25"/>
        <v>0</v>
      </c>
      <c r="O45" s="34">
        <f t="shared" si="25"/>
        <v>0</v>
      </c>
      <c r="P45" s="34">
        <f t="shared" si="25"/>
        <v>0</v>
      </c>
      <c r="Q45" s="34">
        <f t="shared" si="25"/>
        <v>0</v>
      </c>
      <c r="R45" s="34">
        <f t="shared" si="25"/>
        <v>0</v>
      </c>
      <c r="S45" s="34">
        <f t="shared" si="25"/>
        <v>0</v>
      </c>
      <c r="T45" s="34">
        <f t="shared" si="25"/>
        <v>0</v>
      </c>
      <c r="U45" s="34">
        <f t="shared" si="25"/>
        <v>1</v>
      </c>
      <c r="V45" s="34">
        <f t="shared" si="25"/>
        <v>0</v>
      </c>
      <c r="W45" s="34">
        <f t="shared" si="25"/>
        <v>0</v>
      </c>
    </row>
    <row r="46" spans="1:32" x14ac:dyDescent="0.2">
      <c r="A46" s="2" t="s">
        <v>39</v>
      </c>
      <c r="B46" s="32">
        <f>COUNTIF(B4:B29,"&lt;=0")+COUNTIF(B4:B29,"&gt;0")</f>
        <v>4</v>
      </c>
      <c r="C46" s="32">
        <f t="shared" ref="C46:G46" si="26">COUNTIF(C4:C29,"&lt;=0")+COUNTIF(C4:C29,"&gt;0")</f>
        <v>8</v>
      </c>
      <c r="D46" s="32">
        <f t="shared" si="26"/>
        <v>8</v>
      </c>
      <c r="E46" s="32">
        <f t="shared" si="26"/>
        <v>18</v>
      </c>
      <c r="F46" s="32">
        <f t="shared" si="26"/>
        <v>23</v>
      </c>
      <c r="G46" s="32">
        <f t="shared" si="26"/>
        <v>23</v>
      </c>
      <c r="H46" s="32">
        <f t="shared" ref="H46:W46" si="27">COUNTIF(H4:H29,"&lt;=0")+COUNTIF(H4:H29,"&gt;0")</f>
        <v>23</v>
      </c>
      <c r="I46" s="32">
        <f t="shared" si="27"/>
        <v>23</v>
      </c>
      <c r="J46" s="32">
        <f t="shared" si="27"/>
        <v>23</v>
      </c>
      <c r="K46" s="32">
        <f t="shared" si="27"/>
        <v>23</v>
      </c>
      <c r="L46" s="32">
        <f t="shared" si="27"/>
        <v>23</v>
      </c>
      <c r="M46" s="32">
        <f t="shared" ref="M46:N46" si="28">COUNTIF(M4:M29,"&lt;=0")+COUNTIF(M4:M29,"&gt;0")</f>
        <v>25</v>
      </c>
      <c r="N46" s="32">
        <f t="shared" si="28"/>
        <v>25</v>
      </c>
      <c r="O46" s="32">
        <f t="shared" ref="O46:P46" si="29">COUNTIF(O4:O29,"&lt;=0")+COUNTIF(O4:O29,"&gt;0")</f>
        <v>25</v>
      </c>
      <c r="P46" s="32">
        <f t="shared" si="29"/>
        <v>25</v>
      </c>
      <c r="Q46" s="32">
        <f t="shared" ref="Q46:R46" si="30">COUNTIF(Q4:Q29,"&lt;=0")+COUNTIF(Q4:Q29,"&gt;0")</f>
        <v>25</v>
      </c>
      <c r="R46" s="32">
        <f t="shared" si="30"/>
        <v>25</v>
      </c>
      <c r="S46" s="32">
        <f t="shared" ref="S46:T46" si="31">COUNTIF(S4:S29,"&lt;=0")+COUNTIF(S4:S29,"&gt;0")</f>
        <v>25</v>
      </c>
      <c r="T46" s="32">
        <f t="shared" si="31"/>
        <v>26</v>
      </c>
      <c r="U46" s="32">
        <f t="shared" ref="U46:V46" si="32">COUNTIF(U4:U29,"&lt;=0")+COUNTIF(U4:U29,"&gt;0")</f>
        <v>26</v>
      </c>
      <c r="V46" s="32">
        <f t="shared" si="32"/>
        <v>26</v>
      </c>
      <c r="W46" s="32">
        <f t="shared" si="27"/>
        <v>26</v>
      </c>
    </row>
    <row r="47" spans="1:32" ht="15" customHeight="1" x14ac:dyDescent="0.2"/>
    <row r="70" spans="1:1" ht="20.25" x14ac:dyDescent="0.3">
      <c r="A70" s="49" t="s">
        <v>87</v>
      </c>
    </row>
    <row r="95" spans="1:7" ht="12.75" x14ac:dyDescent="0.2">
      <c r="A95"/>
      <c r="C95" s="27">
        <v>2013</v>
      </c>
      <c r="D95" s="27">
        <f t="shared" ref="D95:G95" si="33">C95+2</f>
        <v>2015</v>
      </c>
      <c r="E95" s="27">
        <f t="shared" si="33"/>
        <v>2017</v>
      </c>
      <c r="F95" s="27">
        <f t="shared" si="33"/>
        <v>2019</v>
      </c>
      <c r="G95" s="27">
        <f t="shared" si="33"/>
        <v>2021</v>
      </c>
    </row>
    <row r="96" spans="1:7" ht="12.75" x14ac:dyDescent="0.2">
      <c r="A96"/>
      <c r="C96"/>
      <c r="D96"/>
      <c r="E96"/>
      <c r="F96"/>
      <c r="G96" s="52"/>
    </row>
    <row r="97" spans="1:7" ht="12.75" x14ac:dyDescent="0.2">
      <c r="A97" t="s">
        <v>117</v>
      </c>
      <c r="C97" s="53">
        <f>+N41</f>
        <v>4</v>
      </c>
      <c r="D97" s="53">
        <f>+P41</f>
        <v>2</v>
      </c>
      <c r="E97" s="53">
        <f>+R41</f>
        <v>1</v>
      </c>
      <c r="F97" s="53">
        <f>+T41</f>
        <v>2</v>
      </c>
      <c r="G97" s="53">
        <f>+V41</f>
        <v>3</v>
      </c>
    </row>
    <row r="98" spans="1:7" ht="12.75" x14ac:dyDescent="0.2">
      <c r="A98" t="s">
        <v>118</v>
      </c>
      <c r="C98" s="53">
        <f t="shared" ref="C98:C101" si="34">+N42</f>
        <v>14</v>
      </c>
      <c r="D98" s="53">
        <f t="shared" ref="D98:D101" si="35">+P42</f>
        <v>16</v>
      </c>
      <c r="E98" s="53">
        <f t="shared" ref="E98:E101" si="36">+R42</f>
        <v>15</v>
      </c>
      <c r="F98" s="53">
        <f t="shared" ref="F98:F101" si="37">+T42</f>
        <v>17</v>
      </c>
      <c r="G98" s="53">
        <f t="shared" ref="G98:G101" si="38">+V42</f>
        <v>13</v>
      </c>
    </row>
    <row r="99" spans="1:7" ht="12.75" x14ac:dyDescent="0.2">
      <c r="A99" t="s">
        <v>119</v>
      </c>
      <c r="C99" s="53">
        <f t="shared" si="34"/>
        <v>4</v>
      </c>
      <c r="D99" s="53">
        <f t="shared" si="35"/>
        <v>4</v>
      </c>
      <c r="E99" s="53">
        <f t="shared" si="36"/>
        <v>6</v>
      </c>
      <c r="F99" s="53">
        <f t="shared" si="37"/>
        <v>6</v>
      </c>
      <c r="G99" s="53">
        <f t="shared" si="38"/>
        <v>7</v>
      </c>
    </row>
    <row r="100" spans="1:7" ht="12.75" x14ac:dyDescent="0.2">
      <c r="A100" t="s">
        <v>120</v>
      </c>
      <c r="C100" s="53">
        <f t="shared" si="34"/>
        <v>3</v>
      </c>
      <c r="D100" s="53">
        <f t="shared" si="35"/>
        <v>3</v>
      </c>
      <c r="E100" s="53">
        <f t="shared" si="36"/>
        <v>3</v>
      </c>
      <c r="F100" s="53">
        <f t="shared" si="37"/>
        <v>1</v>
      </c>
      <c r="G100" s="53">
        <f t="shared" si="38"/>
        <v>3</v>
      </c>
    </row>
    <row r="101" spans="1:7" ht="12.75" x14ac:dyDescent="0.2">
      <c r="A101" t="s">
        <v>121</v>
      </c>
      <c r="C101" s="53">
        <f t="shared" si="34"/>
        <v>0</v>
      </c>
      <c r="D101" s="53">
        <f t="shared" si="35"/>
        <v>0</v>
      </c>
      <c r="E101" s="53">
        <f t="shared" si="36"/>
        <v>0</v>
      </c>
      <c r="F101" s="53">
        <f t="shared" si="37"/>
        <v>0</v>
      </c>
      <c r="G101" s="53">
        <f t="shared" si="38"/>
        <v>0</v>
      </c>
    </row>
    <row r="102" spans="1:7" ht="12.75" x14ac:dyDescent="0.2">
      <c r="A102"/>
      <c r="C102" s="48"/>
      <c r="D102" s="48"/>
      <c r="E102" s="48"/>
      <c r="F102" s="48"/>
      <c r="G102" s="48"/>
    </row>
    <row r="103" spans="1:7" ht="12.75" x14ac:dyDescent="0.2">
      <c r="A103" t="s">
        <v>91</v>
      </c>
      <c r="C103">
        <f>SUM(C97:C102)</f>
        <v>25</v>
      </c>
      <c r="D103">
        <f>SUM(D97:D102)</f>
        <v>25</v>
      </c>
      <c r="E103">
        <f>SUM(E97:E102)</f>
        <v>25</v>
      </c>
      <c r="F103">
        <f>SUM(F97:F102)</f>
        <v>26</v>
      </c>
      <c r="G103">
        <f>SUM(G97:G102)</f>
        <v>26</v>
      </c>
    </row>
    <row r="104" spans="1:7" ht="12.75" x14ac:dyDescent="0.2">
      <c r="A104"/>
      <c r="B104"/>
      <c r="C104"/>
      <c r="D104"/>
      <c r="E104"/>
      <c r="F104"/>
    </row>
    <row r="105" spans="1:7" ht="12.75" x14ac:dyDescent="0.2">
      <c r="A105" t="s">
        <v>122</v>
      </c>
      <c r="B105"/>
      <c r="C105"/>
      <c r="D105"/>
      <c r="E105"/>
      <c r="F105"/>
    </row>
    <row r="106" spans="1:7" ht="12.75" x14ac:dyDescent="0.2">
      <c r="A106" t="s">
        <v>123</v>
      </c>
      <c r="B106"/>
      <c r="C106"/>
      <c r="D106"/>
      <c r="E106"/>
      <c r="F106"/>
    </row>
    <row r="107" spans="1:7" ht="12.75" x14ac:dyDescent="0.2">
      <c r="A107" t="s">
        <v>124</v>
      </c>
      <c r="B107"/>
      <c r="C107"/>
      <c r="D107"/>
      <c r="E107"/>
      <c r="F107"/>
    </row>
    <row r="108" spans="1:7" ht="12.75" x14ac:dyDescent="0.2">
      <c r="A108" t="s">
        <v>125</v>
      </c>
      <c r="B108"/>
      <c r="C108"/>
      <c r="D108"/>
      <c r="E108"/>
      <c r="F108"/>
    </row>
    <row r="109" spans="1:7" ht="12.75" x14ac:dyDescent="0.2">
      <c r="A109" t="s">
        <v>126</v>
      </c>
      <c r="B109"/>
      <c r="C109"/>
      <c r="D109"/>
      <c r="E109"/>
      <c r="F109"/>
    </row>
  </sheetData>
  <autoFilter ref="A3:W3"/>
  <phoneticPr fontId="4" type="noConversion"/>
  <conditionalFormatting sqref="B46:M46 W46">
    <cfRule type="cellIs" dxfId="20" priority="8" stopIfTrue="1" operator="notEqual">
      <formula>SUM(B41:B45)</formula>
    </cfRule>
  </conditionalFormatting>
  <conditionalFormatting sqref="B36">
    <cfRule type="expression" dxfId="19" priority="7" stopIfTrue="1">
      <formula>OR(B36&lt;&gt;0,B36=0)</formula>
    </cfRule>
  </conditionalFormatting>
  <conditionalFormatting sqref="C36:M36">
    <cfRule type="expression" dxfId="18" priority="6" stopIfTrue="1">
      <formula>OR(B36&lt;&gt;0,B36=0)</formula>
    </cfRule>
  </conditionalFormatting>
  <conditionalFormatting sqref="W36">
    <cfRule type="expression" dxfId="17" priority="13" stopIfTrue="1">
      <formula>OR(L36&lt;&gt;0,L36=0)</formula>
    </cfRule>
  </conditionalFormatting>
  <conditionalFormatting sqref="N46:S46">
    <cfRule type="cellIs" dxfId="16" priority="4" stopIfTrue="1" operator="notEqual">
      <formula>SUM(N41:N45)</formula>
    </cfRule>
  </conditionalFormatting>
  <conditionalFormatting sqref="N36:S36">
    <cfRule type="expression" dxfId="15" priority="3" stopIfTrue="1">
      <formula>OR(M36&lt;&gt;0,M36=0)</formula>
    </cfRule>
  </conditionalFormatting>
  <conditionalFormatting sqref="T46:V46">
    <cfRule type="cellIs" dxfId="14" priority="2" stopIfTrue="1" operator="notEqual">
      <formula>SUM(T41:T45)</formula>
    </cfRule>
  </conditionalFormatting>
  <conditionalFormatting sqref="T36:V36">
    <cfRule type="expression" dxfId="13" priority="1" stopIfTrue="1">
      <formula>OR(S36&lt;&gt;0,S36=0)</formula>
    </cfRule>
  </conditionalFormatting>
  <dataValidations disablePrompts="1" count="1">
    <dataValidation type="list" allowBlank="1" showInputMessage="1" showErrorMessage="1" sqref="A36">
      <formula1>$A$3:$A$29</formula1>
    </dataValidation>
  </dataValidations>
  <pageMargins left="0.78740157480314965" right="0.78740157480314965" top="0.59055118110236227" bottom="0.59055118110236227" header="0.51181102362204722" footer="0.51181102362204722"/>
  <pageSetup paperSize="9" scale="96" fitToHeight="2" orientation="landscape" r:id="rId1"/>
  <headerFooter alignWithMargins="0">
    <oddFooter>&amp;CBruttoverschuldungsanteil</oddFooter>
  </headerFooter>
  <rowBreaks count="1" manualBreakCount="1">
    <brk id="38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209" r:id="rId5" name="Group Box 41">
              <controlPr defaultSize="0" autoFill="0" autoPict="0">
                <anchor moveWithCells="1">
                  <from>
                    <xdr:col>0</xdr:col>
                    <xdr:colOff>19050</xdr:colOff>
                    <xdr:row>34</xdr:row>
                    <xdr:rowOff>85725</xdr:rowOff>
                  </from>
                  <to>
                    <xdr:col>1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17"/>
  <sheetViews>
    <sheetView zoomScaleNormal="100" workbookViewId="0">
      <pane ySplit="2" topLeftCell="A3" activePane="bottomLeft" state="frozen"/>
      <selection activeCell="W2" sqref="W2"/>
      <selection pane="bottomLeft" activeCell="Y1" sqref="Y1:Y1048576"/>
    </sheetView>
  </sheetViews>
  <sheetFormatPr baseColWidth="10" defaultColWidth="11.42578125" defaultRowHeight="11.25" x14ac:dyDescent="0.2"/>
  <cols>
    <col min="1" max="1" width="15.7109375" style="2" customWidth="1"/>
    <col min="2" max="31" width="6.7109375" style="2" customWidth="1"/>
    <col min="32" max="16384" width="11.42578125" style="2"/>
  </cols>
  <sheetData>
    <row r="1" spans="1:25" ht="15" customHeight="1" x14ac:dyDescent="0.2">
      <c r="A1" s="1" t="s">
        <v>32</v>
      </c>
      <c r="B1" s="28" t="s">
        <v>45</v>
      </c>
      <c r="C1" s="28" t="s">
        <v>45</v>
      </c>
      <c r="D1" s="28" t="s">
        <v>45</v>
      </c>
      <c r="E1" s="28" t="s">
        <v>45</v>
      </c>
      <c r="F1" s="28" t="s">
        <v>45</v>
      </c>
      <c r="G1" s="28" t="s">
        <v>45</v>
      </c>
      <c r="H1" s="28" t="s">
        <v>45</v>
      </c>
      <c r="I1" s="28" t="s">
        <v>45</v>
      </c>
      <c r="J1" s="28" t="s">
        <v>45</v>
      </c>
      <c r="K1" s="28" t="s">
        <v>45</v>
      </c>
      <c r="L1" s="28" t="s">
        <v>45</v>
      </c>
      <c r="M1" s="28" t="s">
        <v>45</v>
      </c>
      <c r="N1" s="28" t="s">
        <v>45</v>
      </c>
      <c r="O1" s="28" t="s">
        <v>45</v>
      </c>
      <c r="P1" s="28" t="s">
        <v>45</v>
      </c>
      <c r="Q1" s="28" t="s">
        <v>45</v>
      </c>
      <c r="R1" s="28" t="s">
        <v>45</v>
      </c>
      <c r="S1" s="28" t="s">
        <v>45</v>
      </c>
      <c r="T1" s="28" t="s">
        <v>45</v>
      </c>
      <c r="U1" s="28" t="s">
        <v>45</v>
      </c>
      <c r="V1" s="28" t="s">
        <v>45</v>
      </c>
      <c r="W1" s="28" t="s">
        <v>45</v>
      </c>
    </row>
    <row r="2" spans="1:25" ht="15" customHeight="1" x14ac:dyDescent="0.2">
      <c r="A2" s="24" t="s">
        <v>34</v>
      </c>
      <c r="B2" s="24">
        <v>2001</v>
      </c>
      <c r="C2" s="24">
        <f t="shared" ref="C2:J2" si="0">B2+1</f>
        <v>2002</v>
      </c>
      <c r="D2" s="24">
        <f t="shared" si="0"/>
        <v>2003</v>
      </c>
      <c r="E2" s="24">
        <f t="shared" si="0"/>
        <v>2004</v>
      </c>
      <c r="F2" s="24">
        <f t="shared" si="0"/>
        <v>2005</v>
      </c>
      <c r="G2" s="24">
        <f t="shared" si="0"/>
        <v>2006</v>
      </c>
      <c r="H2" s="24">
        <f t="shared" si="0"/>
        <v>2007</v>
      </c>
      <c r="I2" s="24">
        <f t="shared" si="0"/>
        <v>2008</v>
      </c>
      <c r="J2" s="24">
        <f t="shared" si="0"/>
        <v>2009</v>
      </c>
      <c r="K2" s="24">
        <f t="shared" ref="K2:V2" si="1">J2+1</f>
        <v>2010</v>
      </c>
      <c r="L2" s="24">
        <f t="shared" si="1"/>
        <v>2011</v>
      </c>
      <c r="M2" s="24">
        <f t="shared" si="1"/>
        <v>2012</v>
      </c>
      <c r="N2" s="24">
        <f t="shared" si="1"/>
        <v>2013</v>
      </c>
      <c r="O2" s="24">
        <f t="shared" si="1"/>
        <v>2014</v>
      </c>
      <c r="P2" s="24">
        <f t="shared" si="1"/>
        <v>2015</v>
      </c>
      <c r="Q2" s="24">
        <f t="shared" si="1"/>
        <v>2016</v>
      </c>
      <c r="R2" s="24">
        <f t="shared" si="1"/>
        <v>2017</v>
      </c>
      <c r="S2" s="24">
        <f t="shared" si="1"/>
        <v>2018</v>
      </c>
      <c r="T2" s="24">
        <f t="shared" si="1"/>
        <v>2019</v>
      </c>
      <c r="U2" s="24">
        <f t="shared" si="1"/>
        <v>2020</v>
      </c>
      <c r="V2" s="24">
        <f t="shared" si="1"/>
        <v>2021</v>
      </c>
      <c r="W2" s="24" t="s">
        <v>86</v>
      </c>
      <c r="Y2" s="42"/>
    </row>
    <row r="3" spans="1:25" ht="1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30"/>
    </row>
    <row r="4" spans="1:25" ht="15" customHeight="1" x14ac:dyDescent="0.2">
      <c r="A4" s="4" t="s">
        <v>0</v>
      </c>
      <c r="B4" s="5" t="s">
        <v>1</v>
      </c>
      <c r="C4" s="5">
        <v>16.3</v>
      </c>
      <c r="D4" s="5">
        <v>20.9</v>
      </c>
      <c r="E4" s="6">
        <v>12</v>
      </c>
      <c r="F4" s="6">
        <v>11.3</v>
      </c>
      <c r="G4" s="6">
        <v>15</v>
      </c>
      <c r="H4" s="6">
        <v>12.4</v>
      </c>
      <c r="I4" s="6">
        <v>15.9</v>
      </c>
      <c r="J4" s="6">
        <v>11.9</v>
      </c>
      <c r="K4" s="6">
        <v>11.3</v>
      </c>
      <c r="L4" s="6">
        <v>11.9</v>
      </c>
      <c r="M4" s="6">
        <v>12.9</v>
      </c>
      <c r="N4" s="6">
        <v>14.2</v>
      </c>
      <c r="O4" s="6">
        <v>19.2</v>
      </c>
      <c r="P4" s="6">
        <v>18.5</v>
      </c>
      <c r="Q4" s="6">
        <v>17.5</v>
      </c>
      <c r="R4" s="6">
        <v>16.7</v>
      </c>
      <c r="S4" s="6">
        <v>16.5</v>
      </c>
      <c r="T4" s="6">
        <v>15.8</v>
      </c>
      <c r="U4" s="6">
        <v>16.600000000000001</v>
      </c>
      <c r="V4" s="6">
        <v>15.7</v>
      </c>
      <c r="W4" s="6">
        <f>AVERAGE(C4:V4)</f>
        <v>15.125</v>
      </c>
      <c r="Y4" s="25"/>
    </row>
    <row r="5" spans="1:25" ht="15" customHeight="1" x14ac:dyDescent="0.2">
      <c r="A5" s="22" t="s">
        <v>2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3</v>
      </c>
      <c r="G5" s="23">
        <v>16.399999999999999</v>
      </c>
      <c r="H5" s="23">
        <v>17.5</v>
      </c>
      <c r="I5" s="23">
        <v>17.100000000000001</v>
      </c>
      <c r="J5" s="23">
        <v>13</v>
      </c>
      <c r="K5" s="23">
        <v>13.6</v>
      </c>
      <c r="L5" s="23">
        <v>14.2</v>
      </c>
      <c r="M5" s="23">
        <v>13.9</v>
      </c>
      <c r="N5" s="23">
        <v>10.4</v>
      </c>
      <c r="O5" s="23">
        <v>10.5</v>
      </c>
      <c r="P5" s="23">
        <v>11.2</v>
      </c>
      <c r="Q5" s="23">
        <v>9.1999999999999993</v>
      </c>
      <c r="R5" s="23">
        <v>8.3000000000000007</v>
      </c>
      <c r="S5" s="23">
        <v>7.8</v>
      </c>
      <c r="T5" s="23">
        <v>6.9</v>
      </c>
      <c r="U5" s="23">
        <v>10.5</v>
      </c>
      <c r="V5" s="23">
        <v>10.1</v>
      </c>
      <c r="W5" s="23">
        <f t="shared" ref="W5:W29" si="2">AVERAGE(C5:V5)</f>
        <v>11.912500000000001</v>
      </c>
      <c r="Y5" s="25"/>
    </row>
    <row r="6" spans="1:25" ht="15" customHeight="1" x14ac:dyDescent="0.2">
      <c r="A6" s="4" t="s">
        <v>4</v>
      </c>
      <c r="B6" s="5" t="s">
        <v>1</v>
      </c>
      <c r="C6" s="5" t="s">
        <v>1</v>
      </c>
      <c r="D6" s="5" t="s">
        <v>1</v>
      </c>
      <c r="E6" s="6">
        <v>28.1</v>
      </c>
      <c r="F6" s="6">
        <v>24.2</v>
      </c>
      <c r="G6" s="6">
        <v>8.5500000000000007</v>
      </c>
      <c r="H6" s="6">
        <v>1.78</v>
      </c>
      <c r="I6" s="6">
        <v>5.9</v>
      </c>
      <c r="J6" s="6">
        <v>7.4</v>
      </c>
      <c r="K6" s="6">
        <v>5.93</v>
      </c>
      <c r="L6" s="6">
        <v>10.68</v>
      </c>
      <c r="M6" s="6">
        <v>8.91</v>
      </c>
      <c r="N6" s="6">
        <v>8.1</v>
      </c>
      <c r="O6" s="6">
        <v>12.41</v>
      </c>
      <c r="P6" s="6">
        <v>10.67</v>
      </c>
      <c r="Q6" s="6">
        <v>12.83</v>
      </c>
      <c r="R6" s="6">
        <v>6.29</v>
      </c>
      <c r="S6" s="6">
        <v>6.52</v>
      </c>
      <c r="T6" s="6">
        <v>11.3</v>
      </c>
      <c r="U6" s="6">
        <v>11.76</v>
      </c>
      <c r="V6" s="6">
        <v>11.14</v>
      </c>
      <c r="W6" s="6">
        <f t="shared" si="2"/>
        <v>10.692777777777779</v>
      </c>
      <c r="Y6" s="25"/>
    </row>
    <row r="7" spans="1:25" ht="15" customHeight="1" x14ac:dyDescent="0.2">
      <c r="A7" s="22" t="s">
        <v>5</v>
      </c>
      <c r="B7" s="23">
        <v>15.9</v>
      </c>
      <c r="C7" s="23">
        <v>14.9</v>
      </c>
      <c r="D7" s="23">
        <v>13.4</v>
      </c>
      <c r="E7" s="23">
        <v>9.1333395010627907</v>
      </c>
      <c r="F7" s="23">
        <v>10.55352291676375</v>
      </c>
      <c r="G7" s="23">
        <v>10.865832019929918</v>
      </c>
      <c r="H7" s="23">
        <v>10.650385648561167</v>
      </c>
      <c r="I7" s="23">
        <v>12.732567920717749</v>
      </c>
      <c r="J7" s="23">
        <v>11.2</v>
      </c>
      <c r="K7" s="23">
        <v>11.362131738337499</v>
      </c>
      <c r="L7" s="23">
        <v>11.362131738337499</v>
      </c>
      <c r="M7" s="23">
        <v>9.1180125297761307</v>
      </c>
      <c r="N7" s="23">
        <v>11.144021707239213</v>
      </c>
      <c r="O7" s="23">
        <v>14.8</v>
      </c>
      <c r="P7" s="23">
        <v>15.2</v>
      </c>
      <c r="Q7" s="23">
        <v>13.5</v>
      </c>
      <c r="R7" s="23">
        <v>13</v>
      </c>
      <c r="S7" s="23">
        <v>12.2</v>
      </c>
      <c r="T7" s="23">
        <v>10.70351771492764</v>
      </c>
      <c r="U7" s="23">
        <v>11.8</v>
      </c>
      <c r="V7" s="23">
        <v>10</v>
      </c>
      <c r="W7" s="23">
        <f t="shared" si="2"/>
        <v>11.881273171782667</v>
      </c>
      <c r="Y7" s="25"/>
    </row>
    <row r="8" spans="1:25" ht="15" customHeight="1" x14ac:dyDescent="0.2">
      <c r="A8" s="4" t="s">
        <v>6</v>
      </c>
      <c r="B8" s="5" t="s">
        <v>1</v>
      </c>
      <c r="C8" s="5">
        <v>11.4</v>
      </c>
      <c r="D8" s="5">
        <v>10.4</v>
      </c>
      <c r="E8" s="6">
        <v>6.9</v>
      </c>
      <c r="F8" s="6">
        <v>7.1</v>
      </c>
      <c r="G8" s="6">
        <v>8.1</v>
      </c>
      <c r="H8" s="6">
        <v>5.4</v>
      </c>
      <c r="I8" s="6">
        <v>6.4</v>
      </c>
      <c r="J8" s="6">
        <v>7.5</v>
      </c>
      <c r="K8" s="6">
        <v>7</v>
      </c>
      <c r="L8" s="6">
        <v>8.3000000000000007</v>
      </c>
      <c r="M8" s="6">
        <v>9.6</v>
      </c>
      <c r="N8" s="6">
        <v>12.4</v>
      </c>
      <c r="O8" s="6">
        <v>9.5</v>
      </c>
      <c r="P8" s="6">
        <v>14.8</v>
      </c>
      <c r="Q8" s="6">
        <v>10.199999999999999</v>
      </c>
      <c r="R8" s="6">
        <v>12.2</v>
      </c>
      <c r="S8" s="6">
        <v>9</v>
      </c>
      <c r="T8" s="6">
        <v>7.5</v>
      </c>
      <c r="U8" s="6">
        <v>7.4</v>
      </c>
      <c r="V8" s="6">
        <v>7.4</v>
      </c>
      <c r="W8" s="6">
        <f t="shared" si="2"/>
        <v>8.9250000000000007</v>
      </c>
      <c r="Y8" s="25"/>
    </row>
    <row r="9" spans="1:25" ht="15" customHeight="1" x14ac:dyDescent="0.2">
      <c r="A9" s="22" t="s">
        <v>7</v>
      </c>
      <c r="B9" s="23" t="s">
        <v>1</v>
      </c>
      <c r="C9" s="23">
        <v>11.2</v>
      </c>
      <c r="D9" s="23">
        <v>15.1</v>
      </c>
      <c r="E9" s="23">
        <v>12.3</v>
      </c>
      <c r="F9" s="23">
        <v>13.6</v>
      </c>
      <c r="G9" s="23">
        <v>10.9</v>
      </c>
      <c r="H9" s="23">
        <v>11.7</v>
      </c>
      <c r="I9" s="23">
        <v>11.2</v>
      </c>
      <c r="J9" s="23">
        <v>11.9</v>
      </c>
      <c r="K9" s="23">
        <v>11.4</v>
      </c>
      <c r="L9" s="23">
        <v>11.1</v>
      </c>
      <c r="M9" s="23">
        <v>10.9</v>
      </c>
      <c r="N9" s="23">
        <v>14.1</v>
      </c>
      <c r="O9" s="23">
        <v>13.6</v>
      </c>
      <c r="P9" s="23">
        <v>14.9</v>
      </c>
      <c r="Q9" s="23">
        <v>12.2</v>
      </c>
      <c r="R9" s="23">
        <v>12.1</v>
      </c>
      <c r="S9" s="23">
        <v>11.2</v>
      </c>
      <c r="T9" s="23">
        <v>11.5</v>
      </c>
      <c r="U9" s="23">
        <v>12</v>
      </c>
      <c r="V9" s="23">
        <v>11.6</v>
      </c>
      <c r="W9" s="23">
        <f t="shared" si="2"/>
        <v>12.224999999999998</v>
      </c>
      <c r="Y9" s="25"/>
    </row>
    <row r="10" spans="1:25" ht="15" customHeight="1" x14ac:dyDescent="0.2">
      <c r="A10" s="4" t="s">
        <v>8</v>
      </c>
      <c r="B10" s="5" t="s">
        <v>1</v>
      </c>
      <c r="C10" s="5" t="s">
        <v>1</v>
      </c>
      <c r="D10" s="5" t="s">
        <v>1</v>
      </c>
      <c r="E10" s="6">
        <v>11.6</v>
      </c>
      <c r="F10" s="6">
        <v>15.05</v>
      </c>
      <c r="G10" s="6">
        <v>16.399999999999999</v>
      </c>
      <c r="H10" s="6">
        <v>17.73</v>
      </c>
      <c r="I10" s="6">
        <v>17.02</v>
      </c>
      <c r="J10" s="6">
        <v>18</v>
      </c>
      <c r="K10" s="6">
        <v>15.7</v>
      </c>
      <c r="L10" s="6">
        <v>15.85</v>
      </c>
      <c r="M10" s="6">
        <v>18.829999999999998</v>
      </c>
      <c r="N10" s="6">
        <v>17.79</v>
      </c>
      <c r="O10" s="6">
        <v>19.059999999999999</v>
      </c>
      <c r="P10" s="6">
        <v>18.7</v>
      </c>
      <c r="Q10" s="6">
        <v>20</v>
      </c>
      <c r="R10" s="6">
        <v>17.2</v>
      </c>
      <c r="S10" s="6">
        <v>15.46</v>
      </c>
      <c r="T10" s="6">
        <v>14.9</v>
      </c>
      <c r="U10" s="6">
        <v>15.85</v>
      </c>
      <c r="V10" s="6">
        <v>14.7</v>
      </c>
      <c r="W10" s="6">
        <f t="shared" si="2"/>
        <v>16.657777777777778</v>
      </c>
      <c r="Y10" s="25"/>
    </row>
    <row r="11" spans="1:25" ht="15" customHeight="1" x14ac:dyDescent="0.2">
      <c r="A11" s="22" t="s">
        <v>9</v>
      </c>
      <c r="B11" s="23">
        <v>15.5</v>
      </c>
      <c r="C11" s="23">
        <v>17.100000000000001</v>
      </c>
      <c r="D11" s="23">
        <v>18.5</v>
      </c>
      <c r="E11" s="23">
        <v>16.5</v>
      </c>
      <c r="F11" s="23">
        <v>16.600000000000001</v>
      </c>
      <c r="G11" s="23">
        <v>14.5</v>
      </c>
      <c r="H11" s="23">
        <v>12.6</v>
      </c>
      <c r="I11" s="23">
        <v>12.9</v>
      </c>
      <c r="J11" s="23">
        <v>15.2</v>
      </c>
      <c r="K11" s="23">
        <v>16.600000000000001</v>
      </c>
      <c r="L11" s="23">
        <v>16.3</v>
      </c>
      <c r="M11" s="23">
        <v>16.5</v>
      </c>
      <c r="N11" s="23">
        <v>14.3</v>
      </c>
      <c r="O11" s="23">
        <v>14.9</v>
      </c>
      <c r="P11" s="23">
        <v>16.100000000000001</v>
      </c>
      <c r="Q11" s="23">
        <v>15.8</v>
      </c>
      <c r="R11" s="23">
        <v>17.100000000000001</v>
      </c>
      <c r="S11" s="23">
        <v>20</v>
      </c>
      <c r="T11" s="23">
        <v>18.2</v>
      </c>
      <c r="U11" s="23">
        <v>16.899999999999999</v>
      </c>
      <c r="V11" s="23">
        <v>16.2</v>
      </c>
      <c r="W11" s="23">
        <f t="shared" si="2"/>
        <v>16.139999999999997</v>
      </c>
      <c r="Y11" s="25"/>
    </row>
    <row r="12" spans="1:25" ht="15" customHeight="1" x14ac:dyDescent="0.2">
      <c r="A12" s="4" t="s">
        <v>10</v>
      </c>
      <c r="B12" s="5" t="s">
        <v>1</v>
      </c>
      <c r="C12" s="5" t="s">
        <v>1</v>
      </c>
      <c r="D12" s="5" t="s">
        <v>1</v>
      </c>
      <c r="E12" s="5" t="s">
        <v>1</v>
      </c>
      <c r="F12" s="6">
        <v>13.3</v>
      </c>
      <c r="G12" s="6">
        <v>14.6</v>
      </c>
      <c r="H12" s="6">
        <v>14.4</v>
      </c>
      <c r="I12" s="6">
        <v>18.5</v>
      </c>
      <c r="J12" s="6">
        <v>20.9</v>
      </c>
      <c r="K12" s="6">
        <v>17</v>
      </c>
      <c r="L12" s="6">
        <v>11.5</v>
      </c>
      <c r="M12" s="6">
        <v>13.3</v>
      </c>
      <c r="N12" s="6">
        <v>12.3</v>
      </c>
      <c r="O12" s="6">
        <v>14.8</v>
      </c>
      <c r="P12" s="6">
        <v>16.100000000000001</v>
      </c>
      <c r="Q12" s="6">
        <v>13.5</v>
      </c>
      <c r="R12" s="6">
        <v>18.600000000000001</v>
      </c>
      <c r="S12" s="6">
        <v>15.9</v>
      </c>
      <c r="T12" s="6">
        <v>22</v>
      </c>
      <c r="U12" s="6">
        <v>25.8</v>
      </c>
      <c r="V12" s="6">
        <v>29.3</v>
      </c>
      <c r="W12" s="6">
        <f t="shared" si="2"/>
        <v>17.164705882352941</v>
      </c>
      <c r="Y12" s="25"/>
    </row>
    <row r="13" spans="1:25" ht="15" customHeight="1" x14ac:dyDescent="0.2">
      <c r="A13" s="22" t="s">
        <v>11</v>
      </c>
      <c r="B13" s="23" t="s">
        <v>1</v>
      </c>
      <c r="C13" s="23" t="s">
        <v>1</v>
      </c>
      <c r="D13" s="23" t="s">
        <v>1</v>
      </c>
      <c r="E13" s="23">
        <v>24.6</v>
      </c>
      <c r="F13" s="23">
        <v>22.7</v>
      </c>
      <c r="G13" s="23">
        <v>25</v>
      </c>
      <c r="H13" s="23">
        <v>24.49</v>
      </c>
      <c r="I13" s="23">
        <v>24.29</v>
      </c>
      <c r="J13" s="23">
        <v>23.76</v>
      </c>
      <c r="K13" s="23">
        <v>24.5</v>
      </c>
      <c r="L13" s="23">
        <v>23.5</v>
      </c>
      <c r="M13" s="23">
        <v>23.8</v>
      </c>
      <c r="N13" s="23">
        <v>23.2</v>
      </c>
      <c r="O13" s="23">
        <v>24.12</v>
      </c>
      <c r="P13" s="23">
        <v>17.78</v>
      </c>
      <c r="Q13" s="23">
        <v>20.420000000000002</v>
      </c>
      <c r="R13" s="23">
        <v>20.3</v>
      </c>
      <c r="S13" s="23">
        <v>22.78</v>
      </c>
      <c r="T13" s="23">
        <v>23.95</v>
      </c>
      <c r="U13" s="23">
        <v>23.66</v>
      </c>
      <c r="V13" s="23">
        <v>24.25</v>
      </c>
      <c r="W13" s="23">
        <f t="shared" si="2"/>
        <v>23.172222222222224</v>
      </c>
      <c r="Y13" s="25"/>
    </row>
    <row r="14" spans="1:25" ht="15" customHeight="1" x14ac:dyDescent="0.2">
      <c r="A14" s="4" t="s">
        <v>12</v>
      </c>
      <c r="B14" s="5" t="s">
        <v>1</v>
      </c>
      <c r="C14" s="5" t="s">
        <v>1</v>
      </c>
      <c r="D14" s="5" t="s">
        <v>1</v>
      </c>
      <c r="E14" s="5" t="s">
        <v>1</v>
      </c>
      <c r="F14" s="5" t="s">
        <v>3</v>
      </c>
      <c r="G14" s="5" t="s">
        <v>1</v>
      </c>
      <c r="H14" s="5" t="s">
        <v>1</v>
      </c>
      <c r="I14" s="6" t="s">
        <v>1</v>
      </c>
      <c r="J14" s="6" t="s">
        <v>1</v>
      </c>
      <c r="K14" s="6" t="s">
        <v>1</v>
      </c>
      <c r="L14" s="6" t="s">
        <v>1</v>
      </c>
      <c r="M14" s="6" t="s">
        <v>1</v>
      </c>
      <c r="N14" s="6" t="s">
        <v>1</v>
      </c>
      <c r="O14" s="6" t="s">
        <v>1</v>
      </c>
      <c r="P14" s="6" t="s">
        <v>1</v>
      </c>
      <c r="Q14" s="6" t="s">
        <v>1</v>
      </c>
      <c r="R14" s="6" t="s">
        <v>1</v>
      </c>
      <c r="S14" s="6" t="s">
        <v>1</v>
      </c>
      <c r="T14" s="6" t="s">
        <v>1</v>
      </c>
      <c r="U14" s="6">
        <v>11.81</v>
      </c>
      <c r="V14" s="6">
        <v>12.8</v>
      </c>
      <c r="W14" s="6">
        <f t="shared" si="2"/>
        <v>12.305</v>
      </c>
      <c r="Y14" s="25"/>
    </row>
    <row r="15" spans="1:25" ht="15" customHeight="1" x14ac:dyDescent="0.2">
      <c r="A15" s="22" t="s">
        <v>13</v>
      </c>
      <c r="B15" s="23" t="s">
        <v>1</v>
      </c>
      <c r="C15" s="23" t="s">
        <v>1</v>
      </c>
      <c r="D15" s="23" t="s">
        <v>1</v>
      </c>
      <c r="E15" s="23" t="s">
        <v>1</v>
      </c>
      <c r="F15" s="23" t="s">
        <v>1</v>
      </c>
      <c r="G15" s="23" t="s">
        <v>1</v>
      </c>
      <c r="H15" s="23" t="s">
        <v>1</v>
      </c>
      <c r="I15" s="23" t="s">
        <v>1</v>
      </c>
      <c r="J15" s="23" t="s">
        <v>1</v>
      </c>
      <c r="K15" s="23" t="s">
        <v>1</v>
      </c>
      <c r="L15" s="23" t="s">
        <v>1</v>
      </c>
      <c r="M15" s="23" t="s">
        <v>1</v>
      </c>
      <c r="N15" s="23" t="s">
        <v>1</v>
      </c>
      <c r="O15" s="23" t="s">
        <v>1</v>
      </c>
      <c r="P15" s="23" t="s">
        <v>1</v>
      </c>
      <c r="Q15" s="23" t="s">
        <v>1</v>
      </c>
      <c r="R15" s="23" t="s">
        <v>1</v>
      </c>
      <c r="S15" s="23" t="s">
        <v>1</v>
      </c>
      <c r="T15" s="23" t="s">
        <v>1</v>
      </c>
      <c r="U15" s="23" t="s">
        <v>1</v>
      </c>
      <c r="V15" s="23" t="s">
        <v>1</v>
      </c>
      <c r="W15" s="23" t="s">
        <v>1</v>
      </c>
      <c r="Y15" s="25"/>
    </row>
    <row r="16" spans="1:25" ht="15" customHeight="1" x14ac:dyDescent="0.2">
      <c r="A16" s="4" t="s">
        <v>14</v>
      </c>
      <c r="B16" s="5" t="s">
        <v>1</v>
      </c>
      <c r="C16" s="5" t="s">
        <v>1</v>
      </c>
      <c r="D16" s="5" t="s">
        <v>1</v>
      </c>
      <c r="E16" s="6">
        <v>11.2</v>
      </c>
      <c r="F16" s="6">
        <v>11.6</v>
      </c>
      <c r="G16" s="6">
        <v>8</v>
      </c>
      <c r="H16" s="6">
        <v>7.9</v>
      </c>
      <c r="I16" s="6">
        <v>7.9</v>
      </c>
      <c r="J16" s="6">
        <v>9.8000000000000007</v>
      </c>
      <c r="K16" s="6">
        <v>10.7</v>
      </c>
      <c r="L16" s="6">
        <v>10.8</v>
      </c>
      <c r="M16" s="6">
        <v>10</v>
      </c>
      <c r="N16" s="6">
        <v>6.1</v>
      </c>
      <c r="O16" s="6">
        <v>9.6</v>
      </c>
      <c r="P16" s="6">
        <v>10.1</v>
      </c>
      <c r="Q16" s="6">
        <v>9.9</v>
      </c>
      <c r="R16" s="6">
        <v>8.5</v>
      </c>
      <c r="S16" s="6">
        <v>9.9</v>
      </c>
      <c r="T16" s="6">
        <v>10.4</v>
      </c>
      <c r="U16" s="6">
        <v>10.8</v>
      </c>
      <c r="V16" s="6">
        <v>11.83</v>
      </c>
      <c r="W16" s="6">
        <f t="shared" si="2"/>
        <v>9.7238888888888884</v>
      </c>
      <c r="Y16" s="25"/>
    </row>
    <row r="17" spans="1:25" ht="15" customHeight="1" x14ac:dyDescent="0.2">
      <c r="A17" s="22" t="s">
        <v>15</v>
      </c>
      <c r="B17" s="23" t="s">
        <v>1</v>
      </c>
      <c r="C17" s="23" t="s">
        <v>1</v>
      </c>
      <c r="D17" s="23">
        <v>16.100000000000001</v>
      </c>
      <c r="E17" s="23">
        <v>19.600000000000001</v>
      </c>
      <c r="F17" s="23">
        <v>22.5</v>
      </c>
      <c r="G17" s="23">
        <v>29.2</v>
      </c>
      <c r="H17" s="23">
        <v>34.729999999999997</v>
      </c>
      <c r="I17" s="23">
        <v>21</v>
      </c>
      <c r="J17" s="23">
        <v>19.13</v>
      </c>
      <c r="K17" s="23">
        <v>18.600000000000001</v>
      </c>
      <c r="L17" s="23">
        <v>20.6</v>
      </c>
      <c r="M17" s="23">
        <v>10.4</v>
      </c>
      <c r="N17" s="23">
        <v>13</v>
      </c>
      <c r="O17" s="23">
        <v>19.100000000000001</v>
      </c>
      <c r="P17" s="23">
        <v>15.3</v>
      </c>
      <c r="Q17" s="23">
        <v>17.100000000000001</v>
      </c>
      <c r="R17" s="23">
        <v>19.5</v>
      </c>
      <c r="S17" s="23">
        <v>24.6</v>
      </c>
      <c r="T17" s="23">
        <v>24.4</v>
      </c>
      <c r="U17" s="23">
        <v>23.4</v>
      </c>
      <c r="V17" s="23">
        <v>17.899999999999999</v>
      </c>
      <c r="W17" s="23">
        <f t="shared" si="2"/>
        <v>20.324210526315788</v>
      </c>
      <c r="Y17" s="25"/>
    </row>
    <row r="18" spans="1:25" ht="15" customHeight="1" x14ac:dyDescent="0.2">
      <c r="A18" s="4" t="s">
        <v>16</v>
      </c>
      <c r="B18" s="5" t="s">
        <v>1</v>
      </c>
      <c r="C18" s="5" t="s">
        <v>1</v>
      </c>
      <c r="D18" s="5" t="s">
        <v>1</v>
      </c>
      <c r="E18" s="5" t="s">
        <v>1</v>
      </c>
      <c r="F18" s="6">
        <v>17.100000000000001</v>
      </c>
      <c r="G18" s="6">
        <v>12.9</v>
      </c>
      <c r="H18" s="6">
        <v>17.100000000000001</v>
      </c>
      <c r="I18" s="6">
        <v>16.2</v>
      </c>
      <c r="J18" s="6">
        <v>20.7</v>
      </c>
      <c r="K18" s="6">
        <v>23.63</v>
      </c>
      <c r="L18" s="6">
        <v>20.8</v>
      </c>
      <c r="M18" s="6">
        <v>16.57</v>
      </c>
      <c r="N18" s="6">
        <v>15.7</v>
      </c>
      <c r="O18" s="6">
        <v>15.3</v>
      </c>
      <c r="P18" s="6">
        <v>15.2</v>
      </c>
      <c r="Q18" s="6">
        <v>13.1</v>
      </c>
      <c r="R18" s="6">
        <v>17.100000000000001</v>
      </c>
      <c r="S18" s="6">
        <v>16.600000000000001</v>
      </c>
      <c r="T18" s="6">
        <v>14.9</v>
      </c>
      <c r="U18" s="6">
        <v>16.239999999999998</v>
      </c>
      <c r="V18" s="6">
        <v>15.5</v>
      </c>
      <c r="W18" s="6">
        <f t="shared" si="2"/>
        <v>16.743529411764705</v>
      </c>
      <c r="Y18" s="25"/>
    </row>
    <row r="19" spans="1:25" ht="15" customHeight="1" x14ac:dyDescent="0.2">
      <c r="A19" s="22" t="s">
        <v>17</v>
      </c>
      <c r="B19" s="23" t="s">
        <v>1</v>
      </c>
      <c r="C19" s="23" t="s">
        <v>1</v>
      </c>
      <c r="D19" s="23" t="s">
        <v>1</v>
      </c>
      <c r="E19" s="23" t="s">
        <v>1</v>
      </c>
      <c r="F19" s="23">
        <v>13.64</v>
      </c>
      <c r="G19" s="23">
        <v>13.5</v>
      </c>
      <c r="H19" s="23">
        <v>13.2</v>
      </c>
      <c r="I19" s="23">
        <v>15</v>
      </c>
      <c r="J19" s="23">
        <v>12.4</v>
      </c>
      <c r="K19" s="23">
        <v>13.7</v>
      </c>
      <c r="L19" s="23">
        <v>14</v>
      </c>
      <c r="M19" s="23">
        <v>16.7</v>
      </c>
      <c r="N19" s="23">
        <v>17.39</v>
      </c>
      <c r="O19" s="23">
        <v>12.4</v>
      </c>
      <c r="P19" s="23">
        <v>11.5</v>
      </c>
      <c r="Q19" s="23">
        <v>11.89</v>
      </c>
      <c r="R19" s="23">
        <v>13.453858090397704</v>
      </c>
      <c r="S19" s="23">
        <v>14.122551250704966</v>
      </c>
      <c r="T19" s="23">
        <v>21.14</v>
      </c>
      <c r="U19" s="23">
        <v>19.332823173721028</v>
      </c>
      <c r="V19" s="23">
        <v>19.643917067613842</v>
      </c>
      <c r="W19" s="23">
        <f t="shared" si="2"/>
        <v>14.883126446025742</v>
      </c>
      <c r="Y19" s="25"/>
    </row>
    <row r="20" spans="1:25" ht="15" customHeight="1" x14ac:dyDescent="0.2">
      <c r="A20" s="4" t="s">
        <v>18</v>
      </c>
      <c r="B20" s="5" t="s">
        <v>1</v>
      </c>
      <c r="C20" s="5" t="s">
        <v>1</v>
      </c>
      <c r="D20" s="5" t="s">
        <v>1</v>
      </c>
      <c r="E20" s="6">
        <v>12</v>
      </c>
      <c r="F20" s="6">
        <v>12</v>
      </c>
      <c r="G20" s="6">
        <v>14</v>
      </c>
      <c r="H20" s="6">
        <v>12</v>
      </c>
      <c r="I20" s="6">
        <v>25.3</v>
      </c>
      <c r="J20" s="6">
        <v>14</v>
      </c>
      <c r="K20" s="6">
        <v>19.5</v>
      </c>
      <c r="L20" s="6">
        <v>14.4</v>
      </c>
      <c r="M20" s="6">
        <v>14.1</v>
      </c>
      <c r="N20" s="6">
        <v>13.7</v>
      </c>
      <c r="O20" s="6">
        <v>13.9</v>
      </c>
      <c r="P20" s="6">
        <v>13.5</v>
      </c>
      <c r="Q20" s="6">
        <v>12.5</v>
      </c>
      <c r="R20" s="6">
        <v>12.9</v>
      </c>
      <c r="S20" s="6">
        <v>14.1</v>
      </c>
      <c r="T20" s="6">
        <v>16.100000000000001</v>
      </c>
      <c r="U20" s="6">
        <v>15.5</v>
      </c>
      <c r="V20" s="6">
        <v>10.6</v>
      </c>
      <c r="W20" s="6">
        <f t="shared" si="2"/>
        <v>14.450000000000001</v>
      </c>
      <c r="Y20" s="25"/>
    </row>
    <row r="21" spans="1:25" ht="15" customHeight="1" x14ac:dyDescent="0.2">
      <c r="A21" s="22" t="s">
        <v>19</v>
      </c>
      <c r="B21" s="23" t="s">
        <v>1</v>
      </c>
      <c r="C21" s="23">
        <v>12.7</v>
      </c>
      <c r="D21" s="23">
        <v>12.5</v>
      </c>
      <c r="E21" s="23">
        <v>13.9</v>
      </c>
      <c r="F21" s="23">
        <v>14.3</v>
      </c>
      <c r="G21" s="23">
        <v>16.3</v>
      </c>
      <c r="H21" s="23">
        <v>15.1</v>
      </c>
      <c r="I21" s="23">
        <v>13.8</v>
      </c>
      <c r="J21" s="23">
        <v>13.3</v>
      </c>
      <c r="K21" s="23">
        <v>13.8</v>
      </c>
      <c r="L21" s="23">
        <v>13.3</v>
      </c>
      <c r="M21" s="23">
        <v>12.3</v>
      </c>
      <c r="N21" s="23">
        <v>13.1</v>
      </c>
      <c r="O21" s="23">
        <v>16.2</v>
      </c>
      <c r="P21" s="23">
        <v>13.3</v>
      </c>
      <c r="Q21" s="23">
        <v>11.8</v>
      </c>
      <c r="R21" s="23">
        <v>11.9</v>
      </c>
      <c r="S21" s="23">
        <v>12.1</v>
      </c>
      <c r="T21" s="23">
        <v>12.9</v>
      </c>
      <c r="U21" s="23">
        <v>11.2</v>
      </c>
      <c r="V21" s="23">
        <v>11.6</v>
      </c>
      <c r="W21" s="23">
        <f t="shared" si="2"/>
        <v>13.270000000000001</v>
      </c>
      <c r="Y21" s="25"/>
    </row>
    <row r="22" spans="1:25" ht="15" customHeight="1" x14ac:dyDescent="0.2">
      <c r="A22" s="4" t="s">
        <v>20</v>
      </c>
      <c r="B22" s="5" t="s">
        <v>1</v>
      </c>
      <c r="C22" s="5" t="s">
        <v>1</v>
      </c>
      <c r="D22" s="5" t="s">
        <v>1</v>
      </c>
      <c r="E22" s="5" t="s">
        <v>1</v>
      </c>
      <c r="F22" s="6">
        <v>13.6</v>
      </c>
      <c r="G22" s="6">
        <v>14.7</v>
      </c>
      <c r="H22" s="6">
        <v>13.4</v>
      </c>
      <c r="I22" s="6">
        <v>13.5</v>
      </c>
      <c r="J22" s="6">
        <v>11.92</v>
      </c>
      <c r="K22" s="6">
        <v>11.6</v>
      </c>
      <c r="L22" s="6">
        <v>11.5</v>
      </c>
      <c r="M22" s="6">
        <v>12.1</v>
      </c>
      <c r="N22" s="6">
        <v>13.4</v>
      </c>
      <c r="O22" s="6">
        <v>11.8</v>
      </c>
      <c r="P22" s="6">
        <v>11.2</v>
      </c>
      <c r="Q22" s="6">
        <v>10.7</v>
      </c>
      <c r="R22" s="6">
        <v>12.12</v>
      </c>
      <c r="S22" s="6">
        <v>12.7</v>
      </c>
      <c r="T22" s="6">
        <v>13.3</v>
      </c>
      <c r="U22" s="6">
        <v>14.7</v>
      </c>
      <c r="V22" s="6">
        <v>12.3</v>
      </c>
      <c r="W22" s="6">
        <f t="shared" si="2"/>
        <v>12.619999999999997</v>
      </c>
      <c r="Y22" s="25"/>
    </row>
    <row r="23" spans="1:25" ht="15" customHeight="1" x14ac:dyDescent="0.2">
      <c r="A23" s="22" t="s">
        <v>21</v>
      </c>
      <c r="B23" s="23" t="s">
        <v>1</v>
      </c>
      <c r="C23" s="23" t="s">
        <v>1</v>
      </c>
      <c r="D23" s="23" t="s">
        <v>1</v>
      </c>
      <c r="E23" s="23">
        <v>19.5</v>
      </c>
      <c r="F23" s="23">
        <v>17.5</v>
      </c>
      <c r="G23" s="23">
        <v>16.399999999999999</v>
      </c>
      <c r="H23" s="23">
        <v>16.8</v>
      </c>
      <c r="I23" s="23">
        <v>20.100000000000001</v>
      </c>
      <c r="J23" s="23">
        <v>18.8</v>
      </c>
      <c r="K23" s="23">
        <v>14.6</v>
      </c>
      <c r="L23" s="23">
        <v>16.600000000000001</v>
      </c>
      <c r="M23" s="23">
        <v>16.100000000000001</v>
      </c>
      <c r="N23" s="23">
        <v>18.2</v>
      </c>
      <c r="O23" s="23">
        <v>17.2</v>
      </c>
      <c r="P23" s="23">
        <v>15.2</v>
      </c>
      <c r="Q23" s="23">
        <v>15.3</v>
      </c>
      <c r="R23" s="23">
        <v>16.399999999999999</v>
      </c>
      <c r="S23" s="23">
        <v>14.7</v>
      </c>
      <c r="T23" s="23">
        <v>17.600000000000001</v>
      </c>
      <c r="U23" s="23">
        <v>14.78</v>
      </c>
      <c r="V23" s="23">
        <v>12.74</v>
      </c>
      <c r="W23" s="23">
        <f t="shared" si="2"/>
        <v>16.584444444444443</v>
      </c>
      <c r="Y23" s="25"/>
    </row>
    <row r="24" spans="1:25" ht="15" customHeight="1" x14ac:dyDescent="0.2">
      <c r="A24" s="4" t="s">
        <v>22</v>
      </c>
      <c r="B24" s="5" t="s">
        <v>1</v>
      </c>
      <c r="C24" s="5" t="s">
        <v>1</v>
      </c>
      <c r="D24" s="5" t="s">
        <v>1</v>
      </c>
      <c r="E24" s="6">
        <v>17.7</v>
      </c>
      <c r="F24" s="6">
        <v>15.5</v>
      </c>
      <c r="G24" s="6">
        <v>15.2</v>
      </c>
      <c r="H24" s="6">
        <v>15.8</v>
      </c>
      <c r="I24" s="6">
        <v>14.2</v>
      </c>
      <c r="J24" s="6">
        <v>15.2</v>
      </c>
      <c r="K24" s="6">
        <v>15.3</v>
      </c>
      <c r="L24" s="6">
        <v>16.2</v>
      </c>
      <c r="M24" s="6">
        <v>16</v>
      </c>
      <c r="N24" s="6">
        <v>17.399999999999999</v>
      </c>
      <c r="O24" s="6">
        <v>17.399999999999999</v>
      </c>
      <c r="P24" s="6">
        <v>18.7</v>
      </c>
      <c r="Q24" s="6">
        <v>15.3</v>
      </c>
      <c r="R24" s="6">
        <v>15.7</v>
      </c>
      <c r="S24" s="6">
        <v>18.3</v>
      </c>
      <c r="T24" s="6">
        <v>14.1</v>
      </c>
      <c r="U24" s="6">
        <v>14.4</v>
      </c>
      <c r="V24" s="6">
        <v>16.2</v>
      </c>
      <c r="W24" s="6">
        <f t="shared" si="2"/>
        <v>16.033333333333335</v>
      </c>
      <c r="Y24" s="25"/>
    </row>
    <row r="25" spans="1:25" ht="15" customHeight="1" x14ac:dyDescent="0.2">
      <c r="A25" s="22" t="s">
        <v>23</v>
      </c>
      <c r="B25" s="23" t="s">
        <v>1</v>
      </c>
      <c r="C25" s="23" t="s">
        <v>1</v>
      </c>
      <c r="D25" s="23" t="s">
        <v>1</v>
      </c>
      <c r="E25" s="23">
        <v>6.4</v>
      </c>
      <c r="F25" s="23">
        <v>8.1999999999999993</v>
      </c>
      <c r="G25" s="23">
        <v>13.8</v>
      </c>
      <c r="H25" s="23">
        <v>12.4</v>
      </c>
      <c r="I25" s="23">
        <v>10.7</v>
      </c>
      <c r="J25" s="23">
        <v>10.3</v>
      </c>
      <c r="K25" s="23">
        <v>12.7</v>
      </c>
      <c r="L25" s="23">
        <v>12.5</v>
      </c>
      <c r="M25" s="23">
        <v>11.1</v>
      </c>
      <c r="N25" s="23">
        <v>11</v>
      </c>
      <c r="O25" s="23">
        <v>20.5</v>
      </c>
      <c r="P25" s="23">
        <v>16.2</v>
      </c>
      <c r="Q25" s="23">
        <v>19.899999999999999</v>
      </c>
      <c r="R25" s="23">
        <v>22</v>
      </c>
      <c r="S25" s="23">
        <v>19.399999999999999</v>
      </c>
      <c r="T25" s="23">
        <v>14</v>
      </c>
      <c r="U25" s="23">
        <v>15.8</v>
      </c>
      <c r="V25" s="23">
        <v>12.6</v>
      </c>
      <c r="W25" s="23">
        <f t="shared" si="2"/>
        <v>13.861111111111111</v>
      </c>
      <c r="Y25" s="25"/>
    </row>
    <row r="26" spans="1:25" ht="15" customHeight="1" x14ac:dyDescent="0.2">
      <c r="A26" s="4" t="s">
        <v>24</v>
      </c>
      <c r="B26" s="5">
        <v>20.9</v>
      </c>
      <c r="C26" s="5">
        <v>19</v>
      </c>
      <c r="D26" s="5">
        <v>19.399999999999999</v>
      </c>
      <c r="E26" s="6">
        <v>19.399999999999999</v>
      </c>
      <c r="F26" s="6">
        <v>20.6</v>
      </c>
      <c r="G26" s="6">
        <v>22.4</v>
      </c>
      <c r="H26" s="6">
        <v>23.36</v>
      </c>
      <c r="I26" s="6">
        <v>25.81</v>
      </c>
      <c r="J26" s="6">
        <v>22.4</v>
      </c>
      <c r="K26" s="6">
        <v>23.59</v>
      </c>
      <c r="L26" s="6">
        <v>24.11</v>
      </c>
      <c r="M26" s="6">
        <v>28.2</v>
      </c>
      <c r="N26" s="6">
        <v>26.52</v>
      </c>
      <c r="O26" s="6">
        <v>25.7947541158773</v>
      </c>
      <c r="P26" s="6">
        <v>27.82</v>
      </c>
      <c r="Q26" s="6">
        <v>24.87</v>
      </c>
      <c r="R26" s="6">
        <v>22.51</v>
      </c>
      <c r="S26" s="6">
        <v>23.45</v>
      </c>
      <c r="T26" s="6">
        <v>22.85</v>
      </c>
      <c r="U26" s="6">
        <v>24.09</v>
      </c>
      <c r="V26" s="6">
        <v>25.160832947876745</v>
      </c>
      <c r="W26" s="6">
        <f t="shared" si="2"/>
        <v>23.566779353187702</v>
      </c>
      <c r="Y26" s="25"/>
    </row>
    <row r="27" spans="1:25" ht="15" customHeight="1" x14ac:dyDescent="0.2">
      <c r="A27" s="22" t="s">
        <v>25</v>
      </c>
      <c r="B27" s="23" t="s">
        <v>1</v>
      </c>
      <c r="C27" s="23" t="s">
        <v>1</v>
      </c>
      <c r="D27" s="23" t="s">
        <v>1</v>
      </c>
      <c r="E27" s="23">
        <v>11.9</v>
      </c>
      <c r="F27" s="23">
        <v>12.4</v>
      </c>
      <c r="G27" s="23">
        <v>12.2</v>
      </c>
      <c r="H27" s="23">
        <v>19.89</v>
      </c>
      <c r="I27" s="23">
        <v>18.600000000000001</v>
      </c>
      <c r="J27" s="23">
        <v>19.72</v>
      </c>
      <c r="K27" s="23">
        <v>13.2</v>
      </c>
      <c r="L27" s="23">
        <v>13</v>
      </c>
      <c r="M27" s="23">
        <v>11.03</v>
      </c>
      <c r="N27" s="23">
        <v>11.9</v>
      </c>
      <c r="O27" s="23">
        <v>12.5</v>
      </c>
      <c r="P27" s="23">
        <v>13.4</v>
      </c>
      <c r="Q27" s="23">
        <v>12.3</v>
      </c>
      <c r="R27" s="23">
        <v>11.7</v>
      </c>
      <c r="S27" s="23">
        <v>11.668750904998268</v>
      </c>
      <c r="T27" s="23">
        <v>11.9</v>
      </c>
      <c r="U27" s="23">
        <v>10.7</v>
      </c>
      <c r="V27" s="23">
        <v>11.8</v>
      </c>
      <c r="W27" s="23">
        <f t="shared" si="2"/>
        <v>13.322708383611015</v>
      </c>
      <c r="Y27" s="25"/>
    </row>
    <row r="28" spans="1:25" ht="15" customHeight="1" x14ac:dyDescent="0.2">
      <c r="A28" s="4" t="s">
        <v>26</v>
      </c>
      <c r="B28" s="5" t="s">
        <v>1</v>
      </c>
      <c r="C28" s="5" t="s">
        <v>1</v>
      </c>
      <c r="D28" s="5" t="s">
        <v>1</v>
      </c>
      <c r="E28" s="5" t="s">
        <v>1</v>
      </c>
      <c r="F28" s="5" t="s">
        <v>3</v>
      </c>
      <c r="G28" s="5" t="s">
        <v>1</v>
      </c>
      <c r="H28" s="5" t="s">
        <v>3</v>
      </c>
      <c r="I28" s="6" t="s">
        <v>3</v>
      </c>
      <c r="J28" s="6" t="s">
        <v>3</v>
      </c>
      <c r="K28" s="6" t="s">
        <v>1</v>
      </c>
      <c r="L28" s="6" t="s">
        <v>1</v>
      </c>
      <c r="M28" s="6">
        <v>27.32</v>
      </c>
      <c r="N28" s="6">
        <v>14.11</v>
      </c>
      <c r="O28" s="6">
        <v>11.82727272727273</v>
      </c>
      <c r="P28" s="6">
        <v>15.590909090909093</v>
      </c>
      <c r="Q28" s="6">
        <v>16.245454545454546</v>
      </c>
      <c r="R28" s="6">
        <v>14.434545454545455</v>
      </c>
      <c r="S28" s="6">
        <v>12.4</v>
      </c>
      <c r="T28" s="6">
        <v>13.5</v>
      </c>
      <c r="U28" s="6">
        <v>13.1</v>
      </c>
      <c r="V28" s="6">
        <v>11.8</v>
      </c>
      <c r="W28" s="6">
        <f t="shared" si="2"/>
        <v>15.032818181818183</v>
      </c>
      <c r="Y28" s="25"/>
    </row>
    <row r="29" spans="1:25" ht="15" customHeight="1" x14ac:dyDescent="0.2">
      <c r="A29" s="22" t="s">
        <v>27</v>
      </c>
      <c r="B29" s="23">
        <v>15.1</v>
      </c>
      <c r="C29" s="23">
        <v>12</v>
      </c>
      <c r="D29" s="23">
        <v>13.2</v>
      </c>
      <c r="E29" s="23">
        <v>13</v>
      </c>
      <c r="F29" s="23">
        <v>13.1</v>
      </c>
      <c r="G29" s="23">
        <v>12.1</v>
      </c>
      <c r="H29" s="23">
        <v>13.2</v>
      </c>
      <c r="I29" s="23">
        <v>13</v>
      </c>
      <c r="J29" s="23">
        <v>23.3</v>
      </c>
      <c r="K29" s="23">
        <v>13.3</v>
      </c>
      <c r="L29" s="23">
        <v>12.7</v>
      </c>
      <c r="M29" s="23">
        <v>12.7</v>
      </c>
      <c r="N29" s="23">
        <v>13</v>
      </c>
      <c r="O29" s="23">
        <v>12.7</v>
      </c>
      <c r="P29" s="23">
        <v>12.3</v>
      </c>
      <c r="Q29" s="23">
        <v>12.4</v>
      </c>
      <c r="R29" s="23">
        <v>14.8</v>
      </c>
      <c r="S29" s="23">
        <v>12.3</v>
      </c>
      <c r="T29" s="23">
        <v>13</v>
      </c>
      <c r="U29" s="23">
        <v>13.5</v>
      </c>
      <c r="V29" s="23">
        <v>12.5</v>
      </c>
      <c r="W29" s="23">
        <f t="shared" si="2"/>
        <v>13.405000000000001</v>
      </c>
      <c r="Y29" s="25"/>
    </row>
    <row r="30" spans="1:25" ht="15" customHeight="1" x14ac:dyDescent="0.2">
      <c r="A30" s="7"/>
      <c r="B30" s="8"/>
      <c r="C30" s="8"/>
      <c r="D30" s="8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Y30" s="25"/>
    </row>
    <row r="31" spans="1:25" ht="15" customHeight="1" x14ac:dyDescent="0.2">
      <c r="A31" s="21" t="s">
        <v>30</v>
      </c>
      <c r="B31" s="13">
        <f t="shared" ref="B31:W31" si="3">MAX(B$4:B$29)</f>
        <v>20.9</v>
      </c>
      <c r="C31" s="13">
        <f t="shared" si="3"/>
        <v>19</v>
      </c>
      <c r="D31" s="13">
        <f t="shared" si="3"/>
        <v>20.9</v>
      </c>
      <c r="E31" s="13">
        <f t="shared" si="3"/>
        <v>28.1</v>
      </c>
      <c r="F31" s="13">
        <f t="shared" si="3"/>
        <v>24.2</v>
      </c>
      <c r="G31" s="13">
        <f t="shared" si="3"/>
        <v>29.2</v>
      </c>
      <c r="H31" s="13">
        <f t="shared" si="3"/>
        <v>34.729999999999997</v>
      </c>
      <c r="I31" s="13">
        <f t="shared" si="3"/>
        <v>25.81</v>
      </c>
      <c r="J31" s="13">
        <f t="shared" si="3"/>
        <v>23.76</v>
      </c>
      <c r="K31" s="13">
        <f t="shared" si="3"/>
        <v>24.5</v>
      </c>
      <c r="L31" s="13">
        <f t="shared" si="3"/>
        <v>24.11</v>
      </c>
      <c r="M31" s="13">
        <f t="shared" si="3"/>
        <v>28.2</v>
      </c>
      <c r="N31" s="13">
        <f t="shared" si="3"/>
        <v>26.52</v>
      </c>
      <c r="O31" s="13">
        <f t="shared" si="3"/>
        <v>25.7947541158773</v>
      </c>
      <c r="P31" s="13">
        <f t="shared" si="3"/>
        <v>27.82</v>
      </c>
      <c r="Q31" s="13">
        <f t="shared" si="3"/>
        <v>24.87</v>
      </c>
      <c r="R31" s="13">
        <f t="shared" si="3"/>
        <v>22.51</v>
      </c>
      <c r="S31" s="13">
        <f t="shared" si="3"/>
        <v>24.6</v>
      </c>
      <c r="T31" s="13">
        <f t="shared" si="3"/>
        <v>24.4</v>
      </c>
      <c r="U31" s="13">
        <f t="shared" si="3"/>
        <v>25.8</v>
      </c>
      <c r="V31" s="13">
        <f t="shared" si="3"/>
        <v>29.3</v>
      </c>
      <c r="W31" s="13">
        <f t="shared" si="3"/>
        <v>23.566779353187702</v>
      </c>
      <c r="Y31" s="25"/>
    </row>
    <row r="32" spans="1:25" ht="15" customHeight="1" x14ac:dyDescent="0.2">
      <c r="A32" s="12" t="s">
        <v>80</v>
      </c>
      <c r="B32" s="10">
        <f t="shared" ref="B32:W32" si="4">MEDIAN(B$4:B$29)</f>
        <v>15.7</v>
      </c>
      <c r="C32" s="10">
        <f t="shared" si="4"/>
        <v>13.8</v>
      </c>
      <c r="D32" s="10">
        <f t="shared" si="4"/>
        <v>15.1</v>
      </c>
      <c r="E32" s="10">
        <f t="shared" si="4"/>
        <v>12.65</v>
      </c>
      <c r="F32" s="10">
        <f t="shared" si="4"/>
        <v>13.620000000000001</v>
      </c>
      <c r="G32" s="10">
        <f t="shared" si="4"/>
        <v>14.5</v>
      </c>
      <c r="H32" s="10">
        <f t="shared" si="4"/>
        <v>13.4</v>
      </c>
      <c r="I32" s="10">
        <f t="shared" si="4"/>
        <v>15</v>
      </c>
      <c r="J32" s="10">
        <f t="shared" si="4"/>
        <v>14</v>
      </c>
      <c r="K32" s="10">
        <f t="shared" si="4"/>
        <v>13.7</v>
      </c>
      <c r="L32" s="10">
        <f t="shared" si="4"/>
        <v>13.3</v>
      </c>
      <c r="M32" s="10">
        <f t="shared" si="4"/>
        <v>13.100000000000001</v>
      </c>
      <c r="N32" s="10">
        <f t="shared" si="4"/>
        <v>13.55</v>
      </c>
      <c r="O32" s="10">
        <f t="shared" si="4"/>
        <v>14.8</v>
      </c>
      <c r="P32" s="10">
        <f t="shared" si="4"/>
        <v>15.2</v>
      </c>
      <c r="Q32" s="10">
        <f t="shared" si="4"/>
        <v>13.3</v>
      </c>
      <c r="R32" s="10">
        <f t="shared" si="4"/>
        <v>14.617272727272727</v>
      </c>
      <c r="S32" s="10">
        <f t="shared" si="4"/>
        <v>14.111275625352484</v>
      </c>
      <c r="T32" s="10">
        <f t="shared" si="4"/>
        <v>14.05</v>
      </c>
      <c r="U32" s="10">
        <f t="shared" si="4"/>
        <v>14.7</v>
      </c>
      <c r="V32" s="10">
        <f t="shared" si="4"/>
        <v>12.6</v>
      </c>
      <c r="W32" s="10">
        <f t="shared" si="4"/>
        <v>14.450000000000001</v>
      </c>
      <c r="Y32" s="25"/>
    </row>
    <row r="33" spans="1:32" ht="15" customHeight="1" x14ac:dyDescent="0.2">
      <c r="A33" s="21" t="s">
        <v>31</v>
      </c>
      <c r="B33" s="13">
        <f t="shared" ref="B33:W33" si="5">MIN(B$4:B$29)</f>
        <v>15.1</v>
      </c>
      <c r="C33" s="13">
        <f t="shared" si="5"/>
        <v>11.2</v>
      </c>
      <c r="D33" s="13">
        <f t="shared" si="5"/>
        <v>10.4</v>
      </c>
      <c r="E33" s="13">
        <f t="shared" si="5"/>
        <v>6.4</v>
      </c>
      <c r="F33" s="13">
        <f t="shared" si="5"/>
        <v>7.1</v>
      </c>
      <c r="G33" s="13">
        <f t="shared" si="5"/>
        <v>8</v>
      </c>
      <c r="H33" s="13">
        <f t="shared" si="5"/>
        <v>1.78</v>
      </c>
      <c r="I33" s="13">
        <f t="shared" si="5"/>
        <v>5.9</v>
      </c>
      <c r="J33" s="13">
        <f t="shared" si="5"/>
        <v>7.4</v>
      </c>
      <c r="K33" s="13">
        <f t="shared" si="5"/>
        <v>5.93</v>
      </c>
      <c r="L33" s="13">
        <f t="shared" si="5"/>
        <v>8.3000000000000007</v>
      </c>
      <c r="M33" s="13">
        <f t="shared" si="5"/>
        <v>8.91</v>
      </c>
      <c r="N33" s="13">
        <f t="shared" si="5"/>
        <v>6.1</v>
      </c>
      <c r="O33" s="13">
        <f t="shared" si="5"/>
        <v>9.5</v>
      </c>
      <c r="P33" s="13">
        <f t="shared" si="5"/>
        <v>10.1</v>
      </c>
      <c r="Q33" s="13">
        <f t="shared" si="5"/>
        <v>9.1999999999999993</v>
      </c>
      <c r="R33" s="13">
        <f t="shared" si="5"/>
        <v>6.29</v>
      </c>
      <c r="S33" s="13">
        <f t="shared" si="5"/>
        <v>6.52</v>
      </c>
      <c r="T33" s="13">
        <f t="shared" si="5"/>
        <v>6.9</v>
      </c>
      <c r="U33" s="13">
        <f t="shared" si="5"/>
        <v>7.4</v>
      </c>
      <c r="V33" s="13">
        <f t="shared" si="5"/>
        <v>7.4</v>
      </c>
      <c r="W33" s="13">
        <f t="shared" si="5"/>
        <v>8.9250000000000007</v>
      </c>
      <c r="Y33" s="25"/>
    </row>
    <row r="34" spans="1:32" ht="15" customHeight="1" x14ac:dyDescent="0.2">
      <c r="A34" s="2" t="s">
        <v>81</v>
      </c>
      <c r="B34" s="8">
        <f t="shared" ref="B34:G34" si="6">AVERAGE(B4:B29)</f>
        <v>16.849999999999998</v>
      </c>
      <c r="C34" s="8">
        <f t="shared" si="6"/>
        <v>14.325000000000001</v>
      </c>
      <c r="D34" s="8">
        <f t="shared" si="6"/>
        <v>15.5</v>
      </c>
      <c r="E34" s="10">
        <f t="shared" si="6"/>
        <v>14.762963305614599</v>
      </c>
      <c r="F34" s="10">
        <f t="shared" si="6"/>
        <v>14.838341950761992</v>
      </c>
      <c r="G34" s="10">
        <f t="shared" si="6"/>
        <v>14.826775305214344</v>
      </c>
      <c r="H34" s="10">
        <f t="shared" ref="H34:W34" si="7">AVERAGE(H4:H29)</f>
        <v>14.936103723850485</v>
      </c>
      <c r="I34" s="10">
        <f t="shared" si="7"/>
        <v>15.524024692205121</v>
      </c>
      <c r="J34" s="10">
        <f t="shared" si="7"/>
        <v>15.292608695652172</v>
      </c>
      <c r="K34" s="10">
        <f t="shared" si="7"/>
        <v>14.722266597319019</v>
      </c>
      <c r="L34" s="10">
        <f t="shared" si="7"/>
        <v>14.574005727753805</v>
      </c>
      <c r="M34" s="10">
        <f t="shared" ref="M34:N34" si="8">AVERAGE(M4:M29)</f>
        <v>14.68241718874067</v>
      </c>
      <c r="N34" s="10">
        <f t="shared" si="8"/>
        <v>14.268917571134963</v>
      </c>
      <c r="O34" s="10">
        <f t="shared" ref="O34:P34" si="9">AVERAGE(O4:O29)</f>
        <v>15.379667785131252</v>
      </c>
      <c r="P34" s="10">
        <f t="shared" si="9"/>
        <v>15.135871212121209</v>
      </c>
      <c r="Q34" s="10">
        <f t="shared" ref="Q34:R34" si="10">AVERAGE(Q4:Q29)</f>
        <v>14.518977272727271</v>
      </c>
      <c r="R34" s="10">
        <f t="shared" si="10"/>
        <v>14.783683481039299</v>
      </c>
      <c r="S34" s="10">
        <f t="shared" ref="S34:T34" si="11">AVERAGE(S4:S29)</f>
        <v>14.737554256487632</v>
      </c>
      <c r="T34" s="10">
        <f t="shared" si="11"/>
        <v>15.118479904788655</v>
      </c>
      <c r="U34" s="10">
        <f t="shared" ref="U34:V34" si="12">AVERAGE(U4:U29)</f>
        <v>15.264912926948842</v>
      </c>
      <c r="V34" s="10">
        <f t="shared" si="12"/>
        <v>14.614590000619625</v>
      </c>
      <c r="W34" s="10">
        <f t="shared" si="7"/>
        <v>14.800888276496572</v>
      </c>
      <c r="Y34" s="25"/>
    </row>
    <row r="35" spans="1:32" ht="15" customHeight="1" x14ac:dyDescent="0.2">
      <c r="A35" s="1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5"/>
      <c r="Z35" s="18"/>
      <c r="AA35" s="18"/>
      <c r="AB35" s="18"/>
      <c r="AC35" s="18"/>
      <c r="AD35" s="18"/>
      <c r="AE35" s="18"/>
      <c r="AF35" s="18"/>
    </row>
    <row r="36" spans="1:32" ht="15" customHeight="1" x14ac:dyDescent="0.2">
      <c r="A36" s="35"/>
      <c r="B36" s="40" t="str">
        <f>IF($A$36="","",VLOOKUP($A$36,$A$4:B29,(B2-1999)))</f>
        <v/>
      </c>
      <c r="C36" s="40" t="str">
        <f>IF($A$36="","",VLOOKUP($A$36,$A$4:C29,(B2-1998)))</f>
        <v/>
      </c>
      <c r="D36" s="40" t="str">
        <f>IF($A$36="","",VLOOKUP($A$36,$A$4:D29,(C2-1998)))</f>
        <v/>
      </c>
      <c r="E36" s="40" t="str">
        <f>IF($A$36="","",VLOOKUP($A$36,$A$4:E29,(D2-1998)))</f>
        <v/>
      </c>
      <c r="F36" s="40" t="str">
        <f>IF($A$36="","",VLOOKUP($A$36,$A$4:F29,(E2-1998)))</f>
        <v/>
      </c>
      <c r="G36" s="40" t="str">
        <f>IF($A$36="","",VLOOKUP($A$36,$A$4:G29,(F2-1998)))</f>
        <v/>
      </c>
      <c r="H36" s="40" t="str">
        <f>IF($A$36="","",VLOOKUP($A$36,$A$4:H29,(G2-1998)))</f>
        <v/>
      </c>
      <c r="I36" s="40" t="str">
        <f>IF($A$36="","",VLOOKUP($A$36,$A$4:I29,(H2-1998)))</f>
        <v/>
      </c>
      <c r="J36" s="40" t="str">
        <f>IF($A$36="","",VLOOKUP($A$36,$A$4:J29,(I2-1998)))</f>
        <v/>
      </c>
      <c r="K36" s="40" t="str">
        <f>IF($A$36="","",VLOOKUP($A$36,$A$4:K29,(J2-1998)))</f>
        <v/>
      </c>
      <c r="L36" s="40" t="str">
        <f>IF($A$36="","",VLOOKUP($A$36,$A$4:L29,(K2-1998)))</f>
        <v/>
      </c>
      <c r="M36" s="40" t="str">
        <f>IF($A$36="","",VLOOKUP($A$36,$A$4:M29,(L2-1998)))</f>
        <v/>
      </c>
      <c r="N36" s="40" t="str">
        <f>IF($A$36="","",VLOOKUP($A$36,$A$4:N29,(M2-1998)))</f>
        <v/>
      </c>
      <c r="O36" s="40" t="str">
        <f>IF($A$36="","",VLOOKUP($A$36,$A$4:O29,(N2-1998)))</f>
        <v/>
      </c>
      <c r="P36" s="40" t="str">
        <f>IF($A$36="","",VLOOKUP($A$36,$A$4:P29,(O2-1998)))</f>
        <v/>
      </c>
      <c r="Q36" s="40" t="str">
        <f>IF($A$36="","",VLOOKUP($A$36,$A$4:Q29,(P2-1998)))</f>
        <v/>
      </c>
      <c r="R36" s="40" t="str">
        <f>IF($A$36="","",VLOOKUP($A$36,$A$4:R29,(Q2-1998)))</f>
        <v/>
      </c>
      <c r="S36" s="40" t="str">
        <f>IF($A$36="","",VLOOKUP($A$36,$A$4:S29,(R2-1998)))</f>
        <v/>
      </c>
      <c r="T36" s="40" t="str">
        <f>IF($A$36="","",VLOOKUP($A$36,$A$4:T29,(S2-1998)))</f>
        <v/>
      </c>
      <c r="U36" s="40" t="str">
        <f>IF($A$36="","",VLOOKUP($A$36,$A$4:U29,(T2-1998)))</f>
        <v/>
      </c>
      <c r="V36" s="40" t="str">
        <f>IF($A$36="","",VLOOKUP($A$36,$A$4:V29,(U2-1998)))</f>
        <v/>
      </c>
      <c r="W36" s="40" t="str">
        <f>IF($A$36="","",VLOOKUP($A$36,$A$4:W29,(L2-1998)))</f>
        <v/>
      </c>
      <c r="X36" s="39"/>
      <c r="Y36" s="25"/>
      <c r="Z36" s="39"/>
      <c r="AA36" s="39"/>
      <c r="AB36" s="39"/>
      <c r="AC36" s="39"/>
      <c r="AD36" s="39"/>
      <c r="AE36" s="39"/>
      <c r="AF36" s="39"/>
    </row>
    <row r="37" spans="1:32" ht="15" customHeight="1" x14ac:dyDescent="0.2"/>
    <row r="38" spans="1:32" ht="15" customHeight="1" x14ac:dyDescent="0.2">
      <c r="A38" s="2" t="s">
        <v>29</v>
      </c>
      <c r="AA38" s="14"/>
    </row>
    <row r="39" spans="1:32" ht="15" customHeight="1" x14ac:dyDescent="0.2"/>
    <row r="40" spans="1:32" ht="15" customHeight="1" x14ac:dyDescent="0.2">
      <c r="A40" s="15" t="s">
        <v>64</v>
      </c>
      <c r="B40" s="36"/>
      <c r="C40" s="36"/>
    </row>
    <row r="41" spans="1:32" ht="22.5" x14ac:dyDescent="0.2">
      <c r="A41" s="33" t="s">
        <v>65</v>
      </c>
      <c r="B41" s="45">
        <f>COUNTIF(B4:B29,"&lt;=10")</f>
        <v>0</v>
      </c>
      <c r="C41" s="45">
        <f t="shared" ref="C41:W41" si="13">COUNTIF(C4:C29,"&lt;=10")</f>
        <v>0</v>
      </c>
      <c r="D41" s="45">
        <f t="shared" si="13"/>
        <v>0</v>
      </c>
      <c r="E41" s="45">
        <f t="shared" si="13"/>
        <v>3</v>
      </c>
      <c r="F41" s="45">
        <f t="shared" si="13"/>
        <v>2</v>
      </c>
      <c r="G41" s="45">
        <f t="shared" si="13"/>
        <v>3</v>
      </c>
      <c r="H41" s="45">
        <f t="shared" si="13"/>
        <v>3</v>
      </c>
      <c r="I41" s="45">
        <f t="shared" si="13"/>
        <v>3</v>
      </c>
      <c r="J41" s="45">
        <f t="shared" si="13"/>
        <v>3</v>
      </c>
      <c r="K41" s="45">
        <f t="shared" si="13"/>
        <v>2</v>
      </c>
      <c r="L41" s="45">
        <f t="shared" si="13"/>
        <v>1</v>
      </c>
      <c r="M41" s="45">
        <f t="shared" si="13"/>
        <v>4</v>
      </c>
      <c r="N41" s="45">
        <f t="shared" si="13"/>
        <v>2</v>
      </c>
      <c r="O41" s="45">
        <f t="shared" si="13"/>
        <v>2</v>
      </c>
      <c r="P41" s="45">
        <f t="shared" si="13"/>
        <v>0</v>
      </c>
      <c r="Q41" s="45">
        <f t="shared" ref="Q41:R41" si="14">COUNTIF(Q4:Q29,"&lt;=10")</f>
        <v>2</v>
      </c>
      <c r="R41" s="45">
        <f t="shared" si="14"/>
        <v>3</v>
      </c>
      <c r="S41" s="45">
        <f t="shared" ref="S41:T41" si="15">COUNTIF(S4:S29,"&lt;=10")</f>
        <v>4</v>
      </c>
      <c r="T41" s="45">
        <f t="shared" si="15"/>
        <v>2</v>
      </c>
      <c r="U41" s="45">
        <f t="shared" ref="U41:V41" si="16">COUNTIF(U4:U29,"&lt;=10")</f>
        <v>1</v>
      </c>
      <c r="V41" s="45">
        <f t="shared" si="16"/>
        <v>2</v>
      </c>
      <c r="W41" s="45">
        <f t="shared" si="13"/>
        <v>2</v>
      </c>
    </row>
    <row r="42" spans="1:32" ht="22.5" x14ac:dyDescent="0.2">
      <c r="A42" s="33" t="s">
        <v>66</v>
      </c>
      <c r="B42" s="45">
        <f>COUNTIFS(B4:B29,"&lt;=20",B4:B29,"&gt;10")</f>
        <v>3</v>
      </c>
      <c r="C42" s="45">
        <f t="shared" ref="C42:W42" si="17">COUNTIFS(C4:C29,"&lt;=20",C4:C29,"&gt;10")</f>
        <v>8</v>
      </c>
      <c r="D42" s="45">
        <f t="shared" si="17"/>
        <v>8</v>
      </c>
      <c r="E42" s="45">
        <f t="shared" si="17"/>
        <v>13</v>
      </c>
      <c r="F42" s="45">
        <f t="shared" si="17"/>
        <v>16</v>
      </c>
      <c r="G42" s="45">
        <f t="shared" si="17"/>
        <v>17</v>
      </c>
      <c r="H42" s="45">
        <f t="shared" si="17"/>
        <v>17</v>
      </c>
      <c r="I42" s="45">
        <f t="shared" si="17"/>
        <v>15</v>
      </c>
      <c r="J42" s="45">
        <f t="shared" si="17"/>
        <v>15</v>
      </c>
      <c r="K42" s="45">
        <f t="shared" si="17"/>
        <v>18</v>
      </c>
      <c r="L42" s="45">
        <f t="shared" si="17"/>
        <v>18</v>
      </c>
      <c r="M42" s="45">
        <f t="shared" si="17"/>
        <v>17</v>
      </c>
      <c r="N42" s="45">
        <f t="shared" si="17"/>
        <v>20</v>
      </c>
      <c r="O42" s="45">
        <f t="shared" si="17"/>
        <v>19</v>
      </c>
      <c r="P42" s="45">
        <f t="shared" si="17"/>
        <v>23</v>
      </c>
      <c r="Q42" s="45">
        <f t="shared" ref="Q42:R42" si="18">COUNTIFS(Q4:Q29,"&lt;=20",Q4:Q29,"&gt;10")</f>
        <v>20</v>
      </c>
      <c r="R42" s="45">
        <f t="shared" si="18"/>
        <v>18</v>
      </c>
      <c r="S42" s="45">
        <f t="shared" ref="S42:T42" si="19">COUNTIFS(S4:S29,"&lt;=20",S4:S29,"&gt;10")</f>
        <v>17</v>
      </c>
      <c r="T42" s="45">
        <f t="shared" si="19"/>
        <v>17</v>
      </c>
      <c r="U42" s="45">
        <f t="shared" ref="U42:V42" si="20">COUNTIFS(U4:U29,"&lt;=20",U4:U29,"&gt;10")</f>
        <v>20</v>
      </c>
      <c r="V42" s="45">
        <f t="shared" si="20"/>
        <v>20</v>
      </c>
      <c r="W42" s="45">
        <f t="shared" si="17"/>
        <v>20</v>
      </c>
    </row>
    <row r="43" spans="1:32" ht="22.5" x14ac:dyDescent="0.2">
      <c r="A43" s="33" t="s">
        <v>67</v>
      </c>
      <c r="B43" s="45">
        <f>COUNTIFS(B4:B29,"&lt;=30",B4:B29,"&gt;20")</f>
        <v>1</v>
      </c>
      <c r="C43" s="45">
        <f t="shared" ref="C43:W43" si="21">COUNTIFS(C4:C29,"&lt;=30",C4:C29,"&gt;20")</f>
        <v>0</v>
      </c>
      <c r="D43" s="45">
        <f t="shared" si="21"/>
        <v>1</v>
      </c>
      <c r="E43" s="45">
        <f t="shared" si="21"/>
        <v>2</v>
      </c>
      <c r="F43" s="45">
        <f t="shared" si="21"/>
        <v>4</v>
      </c>
      <c r="G43" s="45">
        <f t="shared" si="21"/>
        <v>3</v>
      </c>
      <c r="H43" s="45">
        <f t="shared" si="21"/>
        <v>2</v>
      </c>
      <c r="I43" s="45">
        <f t="shared" si="21"/>
        <v>5</v>
      </c>
      <c r="J43" s="45">
        <f t="shared" si="21"/>
        <v>5</v>
      </c>
      <c r="K43" s="45">
        <f t="shared" si="21"/>
        <v>3</v>
      </c>
      <c r="L43" s="45">
        <f t="shared" si="21"/>
        <v>4</v>
      </c>
      <c r="M43" s="45">
        <f t="shared" si="21"/>
        <v>3</v>
      </c>
      <c r="N43" s="45">
        <f t="shared" si="21"/>
        <v>2</v>
      </c>
      <c r="O43" s="45">
        <f t="shared" si="21"/>
        <v>3</v>
      </c>
      <c r="P43" s="45">
        <f t="shared" si="21"/>
        <v>1</v>
      </c>
      <c r="Q43" s="45">
        <f t="shared" ref="Q43:R43" si="22">COUNTIFS(Q4:Q29,"&lt;=30",Q4:Q29,"&gt;20")</f>
        <v>2</v>
      </c>
      <c r="R43" s="45">
        <f t="shared" si="22"/>
        <v>3</v>
      </c>
      <c r="S43" s="45">
        <f t="shared" ref="S43:T43" si="23">COUNTIFS(S4:S29,"&lt;=30",S4:S29,"&gt;20")</f>
        <v>3</v>
      </c>
      <c r="T43" s="45">
        <f t="shared" si="23"/>
        <v>5</v>
      </c>
      <c r="U43" s="45">
        <f t="shared" ref="U43:V43" si="24">COUNTIFS(U4:U29,"&lt;=30",U4:U29,"&gt;20")</f>
        <v>4</v>
      </c>
      <c r="V43" s="45">
        <f t="shared" si="24"/>
        <v>3</v>
      </c>
      <c r="W43" s="45">
        <f t="shared" si="21"/>
        <v>3</v>
      </c>
    </row>
    <row r="44" spans="1:32" ht="22.5" x14ac:dyDescent="0.2">
      <c r="A44" s="33" t="s">
        <v>68</v>
      </c>
      <c r="B44" s="32">
        <f>COUNTIFS(B4:B29,"&gt;30")</f>
        <v>0</v>
      </c>
      <c r="C44" s="32">
        <f t="shared" ref="C44:W44" si="25">COUNTIFS(C4:C29,"&gt;30")</f>
        <v>0</v>
      </c>
      <c r="D44" s="32">
        <f t="shared" si="25"/>
        <v>0</v>
      </c>
      <c r="E44" s="32">
        <f t="shared" si="25"/>
        <v>0</v>
      </c>
      <c r="F44" s="32">
        <f t="shared" si="25"/>
        <v>0</v>
      </c>
      <c r="G44" s="32">
        <f t="shared" si="25"/>
        <v>0</v>
      </c>
      <c r="H44" s="32">
        <f t="shared" si="25"/>
        <v>1</v>
      </c>
      <c r="I44" s="32">
        <f t="shared" si="25"/>
        <v>0</v>
      </c>
      <c r="J44" s="32">
        <f t="shared" si="25"/>
        <v>0</v>
      </c>
      <c r="K44" s="32">
        <f t="shared" si="25"/>
        <v>0</v>
      </c>
      <c r="L44" s="32">
        <f t="shared" si="25"/>
        <v>0</v>
      </c>
      <c r="M44" s="32">
        <f t="shared" si="25"/>
        <v>0</v>
      </c>
      <c r="N44" s="32">
        <f t="shared" si="25"/>
        <v>0</v>
      </c>
      <c r="O44" s="32">
        <f t="shared" si="25"/>
        <v>0</v>
      </c>
      <c r="P44" s="32">
        <f t="shared" si="25"/>
        <v>0</v>
      </c>
      <c r="Q44" s="32">
        <f t="shared" ref="Q44:R44" si="26">COUNTIFS(Q4:Q29,"&gt;30")</f>
        <v>0</v>
      </c>
      <c r="R44" s="32">
        <f t="shared" si="26"/>
        <v>0</v>
      </c>
      <c r="S44" s="32">
        <f t="shared" ref="S44:T44" si="27">COUNTIFS(S4:S29,"&gt;30")</f>
        <v>0</v>
      </c>
      <c r="T44" s="32">
        <f t="shared" si="27"/>
        <v>0</v>
      </c>
      <c r="U44" s="32">
        <f t="shared" ref="U44:V44" si="28">COUNTIFS(U4:U29,"&gt;30")</f>
        <v>0</v>
      </c>
      <c r="V44" s="32">
        <f t="shared" si="28"/>
        <v>0</v>
      </c>
      <c r="W44" s="32">
        <f t="shared" si="25"/>
        <v>0</v>
      </c>
    </row>
    <row r="45" spans="1:32" ht="15" customHeight="1" x14ac:dyDescent="0.2">
      <c r="A45" s="2" t="s">
        <v>39</v>
      </c>
      <c r="B45" s="32">
        <f t="shared" ref="B45:G45" si="29">COUNTIF(B4:B29,"&lt;=0")+COUNTIF(B4:B29,"&gt;0")</f>
        <v>4</v>
      </c>
      <c r="C45" s="32">
        <f t="shared" si="29"/>
        <v>8</v>
      </c>
      <c r="D45" s="32">
        <f t="shared" si="29"/>
        <v>9</v>
      </c>
      <c r="E45" s="32">
        <f t="shared" si="29"/>
        <v>18</v>
      </c>
      <c r="F45" s="32">
        <f t="shared" si="29"/>
        <v>22</v>
      </c>
      <c r="G45" s="32">
        <f t="shared" si="29"/>
        <v>23</v>
      </c>
      <c r="H45" s="32">
        <f t="shared" ref="H45:W45" si="30">COUNTIF(H4:H29,"&lt;=0")+COUNTIF(H4:H29,"&gt;0")</f>
        <v>23</v>
      </c>
      <c r="I45" s="32">
        <f t="shared" si="30"/>
        <v>23</v>
      </c>
      <c r="J45" s="32">
        <f t="shared" si="30"/>
        <v>23</v>
      </c>
      <c r="K45" s="32">
        <f t="shared" si="30"/>
        <v>23</v>
      </c>
      <c r="L45" s="32">
        <f t="shared" si="30"/>
        <v>23</v>
      </c>
      <c r="M45" s="32">
        <f t="shared" ref="M45:N45" si="31">COUNTIF(M4:M29,"&lt;=0")+COUNTIF(M4:M29,"&gt;0")</f>
        <v>24</v>
      </c>
      <c r="N45" s="32">
        <f t="shared" si="31"/>
        <v>24</v>
      </c>
      <c r="O45" s="32">
        <f t="shared" ref="O45:P45" si="32">COUNTIF(O4:O29,"&lt;=0")+COUNTIF(O4:O29,"&gt;0")</f>
        <v>24</v>
      </c>
      <c r="P45" s="32">
        <f t="shared" si="32"/>
        <v>24</v>
      </c>
      <c r="Q45" s="32">
        <f t="shared" ref="Q45:R45" si="33">COUNTIF(Q4:Q29,"&lt;=0")+COUNTIF(Q4:Q29,"&gt;0")</f>
        <v>24</v>
      </c>
      <c r="R45" s="32">
        <f t="shared" si="33"/>
        <v>24</v>
      </c>
      <c r="S45" s="32">
        <f t="shared" ref="S45:T45" si="34">COUNTIF(S4:S29,"&lt;=0")+COUNTIF(S4:S29,"&gt;0")</f>
        <v>24</v>
      </c>
      <c r="T45" s="32">
        <f t="shared" si="34"/>
        <v>24</v>
      </c>
      <c r="U45" s="32">
        <f t="shared" ref="U45:V45" si="35">COUNTIF(U4:U29,"&lt;=0")+COUNTIF(U4:U29,"&gt;0")</f>
        <v>25</v>
      </c>
      <c r="V45" s="32">
        <f t="shared" si="35"/>
        <v>25</v>
      </c>
      <c r="W45" s="32">
        <f t="shared" si="30"/>
        <v>25</v>
      </c>
    </row>
    <row r="46" spans="1:32" ht="15" customHeight="1" x14ac:dyDescent="0.2"/>
    <row r="75" spans="1:1" ht="20.25" x14ac:dyDescent="0.3">
      <c r="A75" s="49" t="s">
        <v>87</v>
      </c>
    </row>
    <row r="105" spans="1:7" ht="12.75" x14ac:dyDescent="0.2">
      <c r="A105"/>
      <c r="C105" s="27">
        <v>2013</v>
      </c>
      <c r="D105" s="27">
        <f t="shared" ref="D105:G105" si="36">C105+2</f>
        <v>2015</v>
      </c>
      <c r="E105" s="27">
        <f t="shared" si="36"/>
        <v>2017</v>
      </c>
      <c r="F105" s="27">
        <f t="shared" si="36"/>
        <v>2019</v>
      </c>
      <c r="G105" s="27">
        <f t="shared" si="36"/>
        <v>2021</v>
      </c>
    </row>
    <row r="106" spans="1:7" ht="12.75" x14ac:dyDescent="0.2">
      <c r="A106"/>
      <c r="C106"/>
      <c r="D106"/>
      <c r="E106"/>
      <c r="F106"/>
      <c r="G106" s="52"/>
    </row>
    <row r="107" spans="1:7" ht="12.75" x14ac:dyDescent="0.2">
      <c r="A107" t="s">
        <v>127</v>
      </c>
      <c r="C107">
        <f>+N41</f>
        <v>2</v>
      </c>
      <c r="D107">
        <f>+P41</f>
        <v>0</v>
      </c>
      <c r="E107" s="54">
        <f>+R41</f>
        <v>3</v>
      </c>
      <c r="F107" s="54">
        <f>+T41</f>
        <v>2</v>
      </c>
      <c r="G107" s="54">
        <f>+V41</f>
        <v>2</v>
      </c>
    </row>
    <row r="108" spans="1:7" ht="12.75" x14ac:dyDescent="0.2">
      <c r="A108" t="s">
        <v>128</v>
      </c>
      <c r="C108">
        <f t="shared" ref="C108:C110" si="37">+N42</f>
        <v>20</v>
      </c>
      <c r="D108">
        <f t="shared" ref="D108:D110" si="38">+P42</f>
        <v>23</v>
      </c>
      <c r="E108" s="54">
        <f t="shared" ref="E108:E110" si="39">+R42</f>
        <v>18</v>
      </c>
      <c r="F108" s="54">
        <f t="shared" ref="F108:F110" si="40">+T42</f>
        <v>17</v>
      </c>
      <c r="G108" s="54">
        <f t="shared" ref="G108:G110" si="41">+V42</f>
        <v>20</v>
      </c>
    </row>
    <row r="109" spans="1:7" ht="12.75" x14ac:dyDescent="0.2">
      <c r="A109" t="s">
        <v>129</v>
      </c>
      <c r="C109">
        <f t="shared" si="37"/>
        <v>2</v>
      </c>
      <c r="D109">
        <f t="shared" si="38"/>
        <v>1</v>
      </c>
      <c r="E109" s="54">
        <f t="shared" si="39"/>
        <v>3</v>
      </c>
      <c r="F109" s="54">
        <f t="shared" si="40"/>
        <v>5</v>
      </c>
      <c r="G109" s="54">
        <f t="shared" si="41"/>
        <v>3</v>
      </c>
    </row>
    <row r="110" spans="1:7" ht="12.75" x14ac:dyDescent="0.2">
      <c r="A110" t="s">
        <v>130</v>
      </c>
      <c r="C110">
        <f t="shared" si="37"/>
        <v>0</v>
      </c>
      <c r="D110">
        <f t="shared" si="38"/>
        <v>0</v>
      </c>
      <c r="E110" s="54">
        <f t="shared" si="39"/>
        <v>0</v>
      </c>
      <c r="F110" s="54">
        <f t="shared" si="40"/>
        <v>0</v>
      </c>
      <c r="G110" s="54">
        <f t="shared" si="41"/>
        <v>0</v>
      </c>
    </row>
    <row r="111" spans="1:7" ht="12.75" x14ac:dyDescent="0.2">
      <c r="A111"/>
      <c r="C111"/>
      <c r="D111"/>
      <c r="E111"/>
      <c r="F111"/>
      <c r="G111"/>
    </row>
    <row r="112" spans="1:7" ht="12.75" x14ac:dyDescent="0.2">
      <c r="A112" t="s">
        <v>91</v>
      </c>
      <c r="C112">
        <f>SUM(C107:C111)</f>
        <v>24</v>
      </c>
      <c r="D112">
        <f>SUM(D107:D111)</f>
        <v>24</v>
      </c>
      <c r="E112">
        <f>SUM(E107:E111)</f>
        <v>24</v>
      </c>
      <c r="F112">
        <f>SUM(F107:F111)</f>
        <v>24</v>
      </c>
      <c r="G112">
        <f>SUM(G107:G111)</f>
        <v>25</v>
      </c>
    </row>
    <row r="113" spans="1:6" ht="12.75" x14ac:dyDescent="0.2">
      <c r="A113"/>
      <c r="B113"/>
      <c r="C113"/>
      <c r="D113"/>
      <c r="E113"/>
      <c r="F113"/>
    </row>
    <row r="114" spans="1:6" ht="12.75" x14ac:dyDescent="0.2">
      <c r="A114" t="s">
        <v>131</v>
      </c>
      <c r="B114"/>
      <c r="C114"/>
      <c r="D114"/>
      <c r="E114"/>
      <c r="F114"/>
    </row>
    <row r="115" spans="1:6" ht="12.75" x14ac:dyDescent="0.2">
      <c r="A115" t="s">
        <v>132</v>
      </c>
      <c r="B115"/>
      <c r="C115"/>
      <c r="D115"/>
      <c r="E115"/>
      <c r="F115"/>
    </row>
    <row r="116" spans="1:6" ht="12.75" x14ac:dyDescent="0.2">
      <c r="A116" t="s">
        <v>133</v>
      </c>
      <c r="B116"/>
      <c r="C116"/>
      <c r="D116"/>
      <c r="E116"/>
      <c r="F116"/>
    </row>
    <row r="117" spans="1:6" ht="12.75" x14ac:dyDescent="0.2">
      <c r="A117" t="s">
        <v>134</v>
      </c>
      <c r="B117"/>
      <c r="C117"/>
      <c r="D117"/>
      <c r="E117"/>
      <c r="F117"/>
    </row>
  </sheetData>
  <autoFilter ref="A3:W3"/>
  <phoneticPr fontId="4" type="noConversion"/>
  <conditionalFormatting sqref="B45:M45 W45">
    <cfRule type="cellIs" dxfId="12" priority="7" stopIfTrue="1" operator="notEqual">
      <formula>SUM(B41:B44)</formula>
    </cfRule>
  </conditionalFormatting>
  <conditionalFormatting sqref="B36:M36 W36">
    <cfRule type="expression" dxfId="11" priority="6">
      <formula>OR(B36&lt;&gt;0,B36=0)</formula>
    </cfRule>
  </conditionalFormatting>
  <conditionalFormatting sqref="N36:S36">
    <cfRule type="expression" dxfId="10" priority="3">
      <formula>OR(N36&lt;&gt;0,N36=0)</formula>
    </cfRule>
  </conditionalFormatting>
  <conditionalFormatting sqref="N45:S45">
    <cfRule type="cellIs" dxfId="9" priority="4" stopIfTrue="1" operator="notEqual">
      <formula>SUM(N41:N44)</formula>
    </cfRule>
  </conditionalFormatting>
  <conditionalFormatting sqref="T36:V36">
    <cfRule type="expression" dxfId="8" priority="1">
      <formula>OR(T36&lt;&gt;0,T36=0)</formula>
    </cfRule>
  </conditionalFormatting>
  <conditionalFormatting sqref="T45:V45">
    <cfRule type="cellIs" dxfId="7" priority="2" stopIfTrue="1" operator="notEqual">
      <formula>SUM(T41:T44)</formula>
    </cfRule>
  </conditionalFormatting>
  <dataValidations count="1">
    <dataValidation type="list" allowBlank="1" showInputMessage="1" showErrorMessage="1" sqref="A36">
      <formula1>$A$3:$A$29</formula1>
    </dataValidation>
  </dataValidations>
  <pageMargins left="0.78740157480314965" right="0.78740157480314965" top="0.59055118110236227" bottom="0.59055118110236227" header="0.51181102362204722" footer="0.51181102362204722"/>
  <pageSetup paperSize="9" scale="92" fitToHeight="2" orientation="landscape" r:id="rId1"/>
  <headerFooter alignWithMargins="0">
    <oddFooter>&amp;CInvestitionsanteil</oddFooter>
  </headerFooter>
  <rowBreaks count="1" manualBreakCount="1">
    <brk id="38" max="16383" man="1"/>
  </rowBreaks>
  <customProperties>
    <customPr name="EpmWorksheetKeyString_GUID" r:id="rId2"/>
  </customPropertie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5" r:id="rId5" name="Group Box 33">
              <controlPr defaultSize="0" autoFill="0" autoPict="0">
                <anchor moveWithCells="1">
                  <from>
                    <xdr:col>0</xdr:col>
                    <xdr:colOff>28575</xdr:colOff>
                    <xdr:row>34</xdr:row>
                    <xdr:rowOff>85725</xdr:rowOff>
                  </from>
                  <to>
                    <xdr:col>1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15"/>
  <sheetViews>
    <sheetView zoomScaleNormal="100" workbookViewId="0">
      <pane ySplit="2" topLeftCell="A3" activePane="bottomLeft" state="frozen"/>
      <selection activeCell="AG32" sqref="AG32"/>
      <selection pane="bottomLeft" activeCell="AI22" sqref="AI22"/>
    </sheetView>
  </sheetViews>
  <sheetFormatPr baseColWidth="10" defaultColWidth="11.42578125" defaultRowHeight="11.25" x14ac:dyDescent="0.2"/>
  <cols>
    <col min="1" max="1" width="15.7109375" style="2" customWidth="1"/>
    <col min="2" max="33" width="6.7109375" style="2" customWidth="1"/>
    <col min="34" max="16384" width="11.42578125" style="2"/>
  </cols>
  <sheetData>
    <row r="1" spans="1:35" ht="15" customHeight="1" x14ac:dyDescent="0.2">
      <c r="A1" s="1" t="s">
        <v>32</v>
      </c>
      <c r="B1" s="28" t="s">
        <v>69</v>
      </c>
      <c r="C1" s="28" t="s">
        <v>69</v>
      </c>
      <c r="D1" s="28" t="s">
        <v>69</v>
      </c>
      <c r="E1" s="28" t="s">
        <v>69</v>
      </c>
      <c r="F1" s="28" t="s">
        <v>69</v>
      </c>
      <c r="G1" s="28" t="s">
        <v>69</v>
      </c>
      <c r="H1" s="28" t="s">
        <v>69</v>
      </c>
      <c r="I1" s="28" t="s">
        <v>69</v>
      </c>
      <c r="J1" s="28" t="s">
        <v>69</v>
      </c>
      <c r="K1" s="28" t="s">
        <v>69</v>
      </c>
      <c r="L1" s="28" t="s">
        <v>69</v>
      </c>
      <c r="M1" s="28" t="s">
        <v>69</v>
      </c>
      <c r="N1" s="28" t="s">
        <v>69</v>
      </c>
      <c r="O1" s="28" t="s">
        <v>69</v>
      </c>
      <c r="P1" s="28" t="s">
        <v>69</v>
      </c>
      <c r="Q1" s="28" t="s">
        <v>69</v>
      </c>
      <c r="R1" s="28" t="s">
        <v>69</v>
      </c>
      <c r="S1" s="28" t="s">
        <v>69</v>
      </c>
      <c r="T1" s="28" t="s">
        <v>69</v>
      </c>
      <c r="U1" s="28" t="s">
        <v>69</v>
      </c>
      <c r="V1" s="28" t="s">
        <v>69</v>
      </c>
      <c r="W1" s="28" t="s">
        <v>69</v>
      </c>
      <c r="X1" s="28" t="s">
        <v>69</v>
      </c>
      <c r="Y1" s="28" t="s">
        <v>69</v>
      </c>
      <c r="Z1" s="28" t="s">
        <v>69</v>
      </c>
      <c r="AA1" s="28" t="s">
        <v>69</v>
      </c>
      <c r="AB1" s="28" t="s">
        <v>69</v>
      </c>
      <c r="AC1" s="28" t="s">
        <v>69</v>
      </c>
      <c r="AD1" s="28" t="s">
        <v>69</v>
      </c>
      <c r="AE1" s="28" t="s">
        <v>69</v>
      </c>
      <c r="AF1" s="28" t="s">
        <v>69</v>
      </c>
      <c r="AG1" s="28" t="s">
        <v>69</v>
      </c>
    </row>
    <row r="2" spans="1:35" ht="15" customHeight="1" x14ac:dyDescent="0.2">
      <c r="A2" s="24" t="s">
        <v>34</v>
      </c>
      <c r="B2" s="3">
        <v>1991</v>
      </c>
      <c r="C2" s="29">
        <f>B2+1</f>
        <v>1992</v>
      </c>
      <c r="D2" s="29">
        <f>C2+1</f>
        <v>1993</v>
      </c>
      <c r="E2" s="29">
        <f>D2+1</f>
        <v>1994</v>
      </c>
      <c r="F2" s="29">
        <f t="shared" ref="F2:K2" si="0">E2+1</f>
        <v>1995</v>
      </c>
      <c r="G2" s="29">
        <f t="shared" si="0"/>
        <v>1996</v>
      </c>
      <c r="H2" s="29">
        <f t="shared" si="0"/>
        <v>1997</v>
      </c>
      <c r="I2" s="29">
        <f t="shared" si="0"/>
        <v>1998</v>
      </c>
      <c r="J2" s="29">
        <f t="shared" si="0"/>
        <v>1999</v>
      </c>
      <c r="K2" s="29">
        <f t="shared" si="0"/>
        <v>2000</v>
      </c>
      <c r="L2" s="24">
        <v>2001</v>
      </c>
      <c r="M2" s="24">
        <f>L2+1</f>
        <v>2002</v>
      </c>
      <c r="N2" s="24">
        <f t="shared" ref="N2:S2" si="1">M2+1</f>
        <v>2003</v>
      </c>
      <c r="O2" s="24">
        <f t="shared" si="1"/>
        <v>2004</v>
      </c>
      <c r="P2" s="24">
        <f t="shared" si="1"/>
        <v>2005</v>
      </c>
      <c r="Q2" s="24">
        <f t="shared" si="1"/>
        <v>2006</v>
      </c>
      <c r="R2" s="24">
        <f t="shared" si="1"/>
        <v>2007</v>
      </c>
      <c r="S2" s="24">
        <f t="shared" si="1"/>
        <v>2008</v>
      </c>
      <c r="T2" s="24">
        <f t="shared" ref="T2:Y2" si="2">S2+1</f>
        <v>2009</v>
      </c>
      <c r="U2" s="24">
        <f t="shared" si="2"/>
        <v>2010</v>
      </c>
      <c r="V2" s="24">
        <f t="shared" si="2"/>
        <v>2011</v>
      </c>
      <c r="W2" s="24">
        <f t="shared" si="2"/>
        <v>2012</v>
      </c>
      <c r="X2" s="24">
        <f t="shared" si="2"/>
        <v>2013</v>
      </c>
      <c r="Y2" s="24">
        <f t="shared" si="2"/>
        <v>2014</v>
      </c>
      <c r="Z2" s="24">
        <f>Y2+1</f>
        <v>2015</v>
      </c>
      <c r="AA2" s="24">
        <f>Z2+1</f>
        <v>2016</v>
      </c>
      <c r="AB2" s="24">
        <f>AA2+1</f>
        <v>2017</v>
      </c>
      <c r="AC2" s="24">
        <f>AB2+1</f>
        <v>2018</v>
      </c>
      <c r="AD2" s="24">
        <v>2019</v>
      </c>
      <c r="AE2" s="24">
        <v>2020</v>
      </c>
      <c r="AF2" s="24">
        <v>2021</v>
      </c>
      <c r="AG2" s="24" t="s">
        <v>84</v>
      </c>
      <c r="AI2" s="42"/>
    </row>
    <row r="3" spans="1:35" ht="15" customHeight="1" x14ac:dyDescent="0.2">
      <c r="A3" s="24"/>
      <c r="B3" s="3"/>
      <c r="C3" s="29"/>
      <c r="D3" s="29"/>
      <c r="E3" s="29"/>
      <c r="F3" s="29"/>
      <c r="G3" s="29"/>
      <c r="H3" s="29"/>
      <c r="I3" s="29"/>
      <c r="J3" s="29"/>
      <c r="K3" s="29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30"/>
    </row>
    <row r="4" spans="1:35" ht="15" customHeight="1" x14ac:dyDescent="0.2">
      <c r="A4" s="4" t="s">
        <v>0</v>
      </c>
      <c r="B4" s="16">
        <v>1813</v>
      </c>
      <c r="C4" s="16">
        <v>2094</v>
      </c>
      <c r="D4" s="16">
        <v>2311</v>
      </c>
      <c r="E4" s="16">
        <v>2351</v>
      </c>
      <c r="F4" s="16">
        <v>2276</v>
      </c>
      <c r="G4" s="16">
        <v>1991</v>
      </c>
      <c r="H4" s="16">
        <v>1785</v>
      </c>
      <c r="I4" s="16">
        <v>1596</v>
      </c>
      <c r="J4" s="16">
        <v>1646</v>
      </c>
      <c r="K4" s="16">
        <v>1416</v>
      </c>
      <c r="L4" s="16">
        <v>1258</v>
      </c>
      <c r="M4" s="16">
        <v>1164</v>
      </c>
      <c r="N4" s="16">
        <v>969</v>
      </c>
      <c r="O4" s="17">
        <v>779</v>
      </c>
      <c r="P4" s="17">
        <v>630</v>
      </c>
      <c r="Q4" s="17">
        <v>442</v>
      </c>
      <c r="R4" s="17">
        <v>319</v>
      </c>
      <c r="S4" s="17">
        <v>260</v>
      </c>
      <c r="T4" s="17">
        <v>175</v>
      </c>
      <c r="U4" s="17">
        <v>62</v>
      </c>
      <c r="V4" s="17">
        <v>-49</v>
      </c>
      <c r="W4" s="17">
        <v>39</v>
      </c>
      <c r="X4" s="17">
        <v>226</v>
      </c>
      <c r="Y4" s="17">
        <v>-1146</v>
      </c>
      <c r="Z4" s="17">
        <v>-913</v>
      </c>
      <c r="AA4" s="17">
        <v>-630</v>
      </c>
      <c r="AB4" s="17">
        <v>-543</v>
      </c>
      <c r="AC4" s="17">
        <v>-714</v>
      </c>
      <c r="AD4" s="17">
        <v>-809.5</v>
      </c>
      <c r="AE4" s="17">
        <v>-925.32</v>
      </c>
      <c r="AF4" s="17">
        <v>-1114.1400000000001</v>
      </c>
      <c r="AG4" s="17">
        <f>AVERAGE(C4:AF4)</f>
        <v>564.83466666666675</v>
      </c>
      <c r="AI4" s="25"/>
    </row>
    <row r="5" spans="1:35" ht="15" customHeight="1" x14ac:dyDescent="0.2">
      <c r="A5" s="22" t="s">
        <v>2</v>
      </c>
      <c r="B5" s="26"/>
      <c r="C5" s="26"/>
      <c r="D5" s="26"/>
      <c r="E5" s="26">
        <v>3744</v>
      </c>
      <c r="F5" s="26">
        <v>3712</v>
      </c>
      <c r="G5" s="26">
        <v>3590</v>
      </c>
      <c r="H5" s="26">
        <v>3600</v>
      </c>
      <c r="I5" s="26">
        <v>3630</v>
      </c>
      <c r="J5" s="26">
        <v>3590</v>
      </c>
      <c r="K5" s="26">
        <v>3541</v>
      </c>
      <c r="L5" s="26">
        <v>3560</v>
      </c>
      <c r="M5" s="26">
        <v>3529</v>
      </c>
      <c r="N5" s="26">
        <v>3411</v>
      </c>
      <c r="O5" s="26">
        <v>3270</v>
      </c>
      <c r="P5" s="26">
        <v>3153</v>
      </c>
      <c r="Q5" s="26">
        <v>3215</v>
      </c>
      <c r="R5" s="26">
        <v>2395</v>
      </c>
      <c r="S5" s="26">
        <v>2461</v>
      </c>
      <c r="T5" s="26">
        <v>2344</v>
      </c>
      <c r="U5" s="26">
        <v>2278</v>
      </c>
      <c r="V5" s="26">
        <v>2237</v>
      </c>
      <c r="W5" s="26">
        <v>2376</v>
      </c>
      <c r="X5" s="26">
        <v>2400</v>
      </c>
      <c r="Y5" s="26">
        <v>1459.7</v>
      </c>
      <c r="Z5" s="26">
        <v>1387</v>
      </c>
      <c r="AA5" s="26">
        <v>1380</v>
      </c>
      <c r="AB5" s="26">
        <v>1277</v>
      </c>
      <c r="AC5" s="26">
        <v>1071</v>
      </c>
      <c r="AD5" s="26">
        <v>862</v>
      </c>
      <c r="AE5" s="26">
        <v>1135</v>
      </c>
      <c r="AF5" s="26">
        <v>1032</v>
      </c>
      <c r="AG5" s="26">
        <f t="shared" ref="AG5:AG29" si="3">AVERAGE(C5:AF5)</f>
        <v>2558.5607142857143</v>
      </c>
      <c r="AI5" s="25"/>
    </row>
    <row r="6" spans="1:35" ht="15" customHeight="1" x14ac:dyDescent="0.2">
      <c r="A6" s="4" t="s">
        <v>4</v>
      </c>
      <c r="B6" s="16"/>
      <c r="C6" s="16">
        <v>654</v>
      </c>
      <c r="D6" s="16">
        <v>557</v>
      </c>
      <c r="E6" s="16">
        <v>339</v>
      </c>
      <c r="F6" s="16">
        <v>270</v>
      </c>
      <c r="G6" s="16">
        <v>480</v>
      </c>
      <c r="H6" s="16">
        <v>210</v>
      </c>
      <c r="I6" s="16">
        <v>185</v>
      </c>
      <c r="J6" s="16">
        <v>153</v>
      </c>
      <c r="K6" s="16">
        <v>116</v>
      </c>
      <c r="L6" s="16">
        <v>124</v>
      </c>
      <c r="M6" s="16">
        <v>157</v>
      </c>
      <c r="N6" s="16">
        <v>268</v>
      </c>
      <c r="O6" s="17">
        <v>360</v>
      </c>
      <c r="P6" s="17">
        <v>445</v>
      </c>
      <c r="Q6" s="17" t="s">
        <v>1</v>
      </c>
      <c r="R6" s="17">
        <v>-994</v>
      </c>
      <c r="S6" s="17">
        <v>-1039</v>
      </c>
      <c r="T6" s="17">
        <v>-925</v>
      </c>
      <c r="U6" s="17">
        <v>-1884</v>
      </c>
      <c r="V6" s="17">
        <v>-1894</v>
      </c>
      <c r="W6" s="17">
        <v>-1847</v>
      </c>
      <c r="X6" s="17">
        <v>-1870</v>
      </c>
      <c r="Y6" s="17">
        <v>-2733</v>
      </c>
      <c r="Z6" s="17">
        <v>-4733</v>
      </c>
      <c r="AA6" s="17">
        <v>-4410</v>
      </c>
      <c r="AB6" s="17">
        <v>-4714</v>
      </c>
      <c r="AC6" s="17">
        <v>-4709</v>
      </c>
      <c r="AD6" s="17">
        <v>-5320</v>
      </c>
      <c r="AE6" s="17">
        <v>-5216</v>
      </c>
      <c r="AF6" s="17">
        <v>-5419</v>
      </c>
      <c r="AG6" s="17">
        <f t="shared" si="3"/>
        <v>-1496.1724137931035</v>
      </c>
      <c r="AI6" s="25"/>
    </row>
    <row r="7" spans="1:35" ht="15" customHeight="1" x14ac:dyDescent="0.2">
      <c r="A7" s="22" t="s">
        <v>5</v>
      </c>
      <c r="B7" s="26">
        <v>491</v>
      </c>
      <c r="C7" s="26">
        <v>783</v>
      </c>
      <c r="D7" s="26">
        <v>796</v>
      </c>
      <c r="E7" s="26">
        <v>721</v>
      </c>
      <c r="F7" s="26">
        <v>846</v>
      </c>
      <c r="G7" s="26">
        <v>806</v>
      </c>
      <c r="H7" s="26">
        <v>636</v>
      </c>
      <c r="I7" s="26">
        <v>509</v>
      </c>
      <c r="J7" s="26">
        <v>431</v>
      </c>
      <c r="K7" s="26">
        <v>250</v>
      </c>
      <c r="L7" s="26">
        <v>263</v>
      </c>
      <c r="M7" s="26">
        <v>316</v>
      </c>
      <c r="N7" s="26">
        <v>252</v>
      </c>
      <c r="O7" s="26">
        <v>92.133055893688194</v>
      </c>
      <c r="P7" s="26">
        <v>-80.122810186257269</v>
      </c>
      <c r="Q7" s="26">
        <v>-154.16749672643371</v>
      </c>
      <c r="R7" s="26">
        <v>-279.12855128922041</v>
      </c>
      <c r="S7" s="26">
        <v>-309.29882097948348</v>
      </c>
      <c r="T7" s="26">
        <v>-415</v>
      </c>
      <c r="U7" s="26">
        <v>-543</v>
      </c>
      <c r="V7" s="26">
        <v>-541</v>
      </c>
      <c r="W7" s="26">
        <v>-1167.1923041423147</v>
      </c>
      <c r="X7" s="26">
        <v>-939.34296717298639</v>
      </c>
      <c r="Y7" s="26">
        <v>-1436</v>
      </c>
      <c r="Z7" s="26">
        <v>-1431</v>
      </c>
      <c r="AA7" s="26">
        <v>-1143</v>
      </c>
      <c r="AB7" s="26">
        <v>-1186</v>
      </c>
      <c r="AC7" s="26">
        <v>-1226</v>
      </c>
      <c r="AD7" s="26">
        <v>-1487.4280284348697</v>
      </c>
      <c r="AE7" s="26">
        <v>-1359</v>
      </c>
      <c r="AF7" s="26">
        <v>-1423</v>
      </c>
      <c r="AG7" s="26">
        <f t="shared" si="3"/>
        <v>-280.61826410126258</v>
      </c>
      <c r="AI7" s="25"/>
    </row>
    <row r="8" spans="1:35" ht="15" customHeight="1" x14ac:dyDescent="0.2">
      <c r="A8" s="4" t="s">
        <v>6</v>
      </c>
      <c r="B8" s="16"/>
      <c r="C8" s="16">
        <v>11341</v>
      </c>
      <c r="D8" s="16">
        <v>12682</v>
      </c>
      <c r="E8" s="16">
        <v>13046</v>
      </c>
      <c r="F8" s="16">
        <v>14000</v>
      </c>
      <c r="G8" s="16">
        <v>16783</v>
      </c>
      <c r="H8" s="16">
        <v>18246</v>
      </c>
      <c r="I8" s="16">
        <v>18224</v>
      </c>
      <c r="J8" s="16">
        <v>18210</v>
      </c>
      <c r="K8" s="16">
        <v>18278</v>
      </c>
      <c r="L8" s="16">
        <v>18416</v>
      </c>
      <c r="M8" s="16">
        <v>18711</v>
      </c>
      <c r="N8" s="16">
        <v>18388</v>
      </c>
      <c r="O8" s="17">
        <v>17999</v>
      </c>
      <c r="P8" s="17">
        <v>16985</v>
      </c>
      <c r="Q8" s="17">
        <v>12231</v>
      </c>
      <c r="R8" s="17">
        <v>14925</v>
      </c>
      <c r="S8" s="17">
        <v>14410</v>
      </c>
      <c r="T8" s="17">
        <v>13036</v>
      </c>
      <c r="U8" s="17">
        <v>9495</v>
      </c>
      <c r="V8" s="17">
        <v>8916</v>
      </c>
      <c r="W8" s="17">
        <v>9914</v>
      </c>
      <c r="X8" s="17">
        <v>10448</v>
      </c>
      <c r="Y8" s="17">
        <v>9944</v>
      </c>
      <c r="Z8" s="17">
        <v>9313</v>
      </c>
      <c r="AA8" s="17">
        <v>9950</v>
      </c>
      <c r="AB8" s="17">
        <v>9643</v>
      </c>
      <c r="AC8" s="17">
        <v>8636</v>
      </c>
      <c r="AD8" s="17">
        <v>5249</v>
      </c>
      <c r="AE8" s="17">
        <v>593</v>
      </c>
      <c r="AF8" s="17">
        <v>-265</v>
      </c>
      <c r="AG8" s="17">
        <f t="shared" si="3"/>
        <v>12591.566666666668</v>
      </c>
      <c r="AI8" s="25"/>
    </row>
    <row r="9" spans="1:35" ht="15" customHeight="1" x14ac:dyDescent="0.2">
      <c r="A9" s="22" t="s">
        <v>7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 t="s">
        <v>1</v>
      </c>
      <c r="M9" s="26" t="s">
        <v>1</v>
      </c>
      <c r="N9" s="26" t="s">
        <v>1</v>
      </c>
      <c r="O9" s="26" t="s">
        <v>1</v>
      </c>
      <c r="P9" s="26" t="s">
        <v>3</v>
      </c>
      <c r="Q9" s="26" t="s">
        <v>1</v>
      </c>
      <c r="R9" s="26" t="s">
        <v>1</v>
      </c>
      <c r="S9" s="26" t="s">
        <v>1</v>
      </c>
      <c r="T9" s="26" t="s">
        <v>1</v>
      </c>
      <c r="U9" s="26" t="s">
        <v>1</v>
      </c>
      <c r="V9" s="26">
        <v>923</v>
      </c>
      <c r="W9" s="26">
        <v>876</v>
      </c>
      <c r="X9" s="26">
        <v>-804</v>
      </c>
      <c r="Y9" s="26">
        <v>-859</v>
      </c>
      <c r="Z9" s="26">
        <v>-745</v>
      </c>
      <c r="AA9" s="26">
        <v>-1099</v>
      </c>
      <c r="AB9" s="26">
        <v>-992</v>
      </c>
      <c r="AC9" s="26">
        <v>-998</v>
      </c>
      <c r="AD9" s="26">
        <v>-891</v>
      </c>
      <c r="AE9" s="26">
        <v>-810</v>
      </c>
      <c r="AF9" s="26">
        <v>-758</v>
      </c>
      <c r="AG9" s="26">
        <f t="shared" si="3"/>
        <v>-559.72727272727275</v>
      </c>
      <c r="AI9" s="25"/>
    </row>
    <row r="10" spans="1:35" ht="15" customHeight="1" x14ac:dyDescent="0.2">
      <c r="A10" s="4" t="s">
        <v>8</v>
      </c>
      <c r="B10" s="16">
        <v>2999</v>
      </c>
      <c r="C10" s="16">
        <v>2954</v>
      </c>
      <c r="D10" s="16">
        <v>3154</v>
      </c>
      <c r="E10" s="16">
        <v>3137</v>
      </c>
      <c r="F10" s="16">
        <v>3301</v>
      </c>
      <c r="G10" s="16">
        <v>3258</v>
      </c>
      <c r="H10" s="16">
        <v>3356</v>
      </c>
      <c r="I10" s="16">
        <v>3715</v>
      </c>
      <c r="J10" s="16">
        <v>4164</v>
      </c>
      <c r="K10" s="16">
        <v>4452</v>
      </c>
      <c r="L10" s="16">
        <v>4590</v>
      </c>
      <c r="M10" s="16">
        <v>4525</v>
      </c>
      <c r="N10" s="16">
        <v>4161</v>
      </c>
      <c r="O10" s="17">
        <v>3866</v>
      </c>
      <c r="P10" s="17">
        <v>2127</v>
      </c>
      <c r="Q10" s="17">
        <v>2171</v>
      </c>
      <c r="R10" s="17">
        <v>2076.0500000000002</v>
      </c>
      <c r="S10" s="17">
        <v>1904.85</v>
      </c>
      <c r="T10" s="17">
        <v>1897.6</v>
      </c>
      <c r="U10" s="17">
        <v>1685.9</v>
      </c>
      <c r="V10" s="17">
        <v>1602.9</v>
      </c>
      <c r="W10" s="17">
        <v>1524.87</v>
      </c>
      <c r="X10" s="17">
        <v>1504.4</v>
      </c>
      <c r="Y10" s="17">
        <v>1756</v>
      </c>
      <c r="Z10" s="17">
        <v>1687</v>
      </c>
      <c r="AA10" s="17">
        <v>1778</v>
      </c>
      <c r="AB10" s="17">
        <v>1813</v>
      </c>
      <c r="AC10" s="17">
        <v>1872.22</v>
      </c>
      <c r="AD10" s="17">
        <v>1915</v>
      </c>
      <c r="AE10" s="17">
        <v>2004</v>
      </c>
      <c r="AF10" s="17">
        <v>1729</v>
      </c>
      <c r="AG10" s="17">
        <f t="shared" si="3"/>
        <v>2656.059666666667</v>
      </c>
      <c r="AI10" s="25"/>
    </row>
    <row r="11" spans="1:35" ht="15" customHeight="1" x14ac:dyDescent="0.2">
      <c r="A11" s="22" t="s">
        <v>9</v>
      </c>
      <c r="B11" s="26">
        <v>995</v>
      </c>
      <c r="C11" s="26">
        <v>1045</v>
      </c>
      <c r="D11" s="26">
        <v>1102</v>
      </c>
      <c r="E11" s="26">
        <v>1443</v>
      </c>
      <c r="F11" s="26">
        <v>1678</v>
      </c>
      <c r="G11" s="26">
        <v>1716</v>
      </c>
      <c r="H11" s="26">
        <v>1841</v>
      </c>
      <c r="I11" s="26">
        <v>1819</v>
      </c>
      <c r="J11" s="26">
        <v>1544</v>
      </c>
      <c r="K11" s="26">
        <v>1305</v>
      </c>
      <c r="L11" s="26">
        <v>977</v>
      </c>
      <c r="M11" s="26">
        <v>703</v>
      </c>
      <c r="N11" s="26">
        <v>937</v>
      </c>
      <c r="O11" s="26">
        <v>895</v>
      </c>
      <c r="P11" s="26">
        <v>958</v>
      </c>
      <c r="Q11" s="26">
        <v>694</v>
      </c>
      <c r="R11" s="26">
        <v>247</v>
      </c>
      <c r="S11" s="26">
        <v>-351</v>
      </c>
      <c r="T11" s="26">
        <v>-801.9</v>
      </c>
      <c r="U11" s="26">
        <v>-963.2</v>
      </c>
      <c r="V11" s="26">
        <v>-925.9</v>
      </c>
      <c r="W11" s="26">
        <v>-780.6</v>
      </c>
      <c r="X11" s="26">
        <v>-705.74</v>
      </c>
      <c r="Y11" s="26">
        <v>-947</v>
      </c>
      <c r="Z11" s="26">
        <v>-1049</v>
      </c>
      <c r="AA11" s="26">
        <v>-1118</v>
      </c>
      <c r="AB11" s="26">
        <v>-1260</v>
      </c>
      <c r="AC11" s="26">
        <v>-7317.9</v>
      </c>
      <c r="AD11" s="26">
        <v>-7107</v>
      </c>
      <c r="AE11" s="26">
        <v>-6973</v>
      </c>
      <c r="AF11" s="26">
        <v>-7260</v>
      </c>
      <c r="AG11" s="26">
        <f t="shared" si="3"/>
        <v>-621.87466666666671</v>
      </c>
      <c r="AI11" s="25"/>
    </row>
    <row r="12" spans="1:35" ht="15" customHeight="1" x14ac:dyDescent="0.2">
      <c r="A12" s="4" t="s">
        <v>10</v>
      </c>
      <c r="B12" s="16"/>
      <c r="C12" s="16"/>
      <c r="D12" s="16"/>
      <c r="E12" s="16"/>
      <c r="F12" s="16"/>
      <c r="G12" s="16"/>
      <c r="H12" s="16"/>
      <c r="I12" s="16"/>
      <c r="J12" s="16"/>
      <c r="K12" s="16">
        <v>621</v>
      </c>
      <c r="L12" s="16">
        <v>461</v>
      </c>
      <c r="M12" s="16">
        <v>-120</v>
      </c>
      <c r="N12" s="16">
        <v>164</v>
      </c>
      <c r="O12" s="17">
        <v>36</v>
      </c>
      <c r="P12" s="17">
        <v>-258</v>
      </c>
      <c r="Q12" s="17">
        <v>-673</v>
      </c>
      <c r="R12" s="17">
        <v>-798</v>
      </c>
      <c r="S12" s="17">
        <v>-748</v>
      </c>
      <c r="T12" s="17">
        <v>-848</v>
      </c>
      <c r="U12" s="17">
        <v>-614</v>
      </c>
      <c r="V12" s="17">
        <v>-1894</v>
      </c>
      <c r="W12" s="17">
        <v>-1797</v>
      </c>
      <c r="X12" s="17">
        <v>-1740</v>
      </c>
      <c r="Y12" s="17">
        <v>-1969</v>
      </c>
      <c r="Z12" s="17">
        <v>-2021</v>
      </c>
      <c r="AA12" s="17">
        <v>-1853</v>
      </c>
      <c r="AB12" s="17">
        <v>-1637</v>
      </c>
      <c r="AC12" s="17">
        <v>-1528</v>
      </c>
      <c r="AD12" s="17">
        <v>-1300</v>
      </c>
      <c r="AE12" s="17">
        <v>-674</v>
      </c>
      <c r="AF12" s="17">
        <v>40</v>
      </c>
      <c r="AG12" s="17">
        <f t="shared" si="3"/>
        <v>-870.4545454545455</v>
      </c>
      <c r="AI12" s="25"/>
    </row>
    <row r="13" spans="1:35" ht="15" customHeight="1" x14ac:dyDescent="0.2">
      <c r="A13" s="22" t="s">
        <v>11</v>
      </c>
      <c r="B13" s="26"/>
      <c r="C13" s="26"/>
      <c r="D13" s="26"/>
      <c r="E13" s="26">
        <v>1901</v>
      </c>
      <c r="F13" s="26">
        <v>1832</v>
      </c>
      <c r="G13" s="26">
        <v>1840</v>
      </c>
      <c r="H13" s="26">
        <v>1903</v>
      </c>
      <c r="I13" s="26">
        <v>2020</v>
      </c>
      <c r="J13" s="26">
        <v>2340</v>
      </c>
      <c r="K13" s="26">
        <v>2253</v>
      </c>
      <c r="L13" s="26">
        <v>2189</v>
      </c>
      <c r="M13" s="26">
        <v>1846</v>
      </c>
      <c r="N13" s="26">
        <v>1687</v>
      </c>
      <c r="O13" s="26">
        <v>1236</v>
      </c>
      <c r="P13" s="26">
        <v>1048</v>
      </c>
      <c r="Q13" s="26">
        <v>823</v>
      </c>
      <c r="R13" s="26">
        <v>-23</v>
      </c>
      <c r="S13" s="26">
        <v>-323</v>
      </c>
      <c r="T13" s="26">
        <v>-449</v>
      </c>
      <c r="U13" s="26">
        <v>-558</v>
      </c>
      <c r="V13" s="26">
        <v>-624</v>
      </c>
      <c r="W13" s="26">
        <v>-1033</v>
      </c>
      <c r="X13" s="26">
        <v>-1314</v>
      </c>
      <c r="Y13" s="26">
        <v>-1645</v>
      </c>
      <c r="Z13" s="26">
        <v>-5799</v>
      </c>
      <c r="AA13" s="26">
        <v>-5933</v>
      </c>
      <c r="AB13" s="26">
        <v>-6001</v>
      </c>
      <c r="AC13" s="26">
        <v>-6707</v>
      </c>
      <c r="AD13" s="26">
        <v>-6898</v>
      </c>
      <c r="AE13" s="26">
        <v>-6830</v>
      </c>
      <c r="AF13" s="26">
        <v>-7218</v>
      </c>
      <c r="AG13" s="26">
        <f t="shared" si="3"/>
        <v>-1015.6071428571429</v>
      </c>
      <c r="AI13" s="25"/>
    </row>
    <row r="14" spans="1:35" ht="15" customHeight="1" x14ac:dyDescent="0.2">
      <c r="A14" s="4" t="s">
        <v>12</v>
      </c>
      <c r="B14" s="16">
        <v>4192</v>
      </c>
      <c r="C14" s="16">
        <v>4426</v>
      </c>
      <c r="D14" s="16">
        <v>4515</v>
      </c>
      <c r="E14" s="16">
        <v>4745</v>
      </c>
      <c r="F14" s="16">
        <v>5031</v>
      </c>
      <c r="G14" s="16">
        <v>5323</v>
      </c>
      <c r="H14" s="16">
        <v>5710</v>
      </c>
      <c r="I14" s="16">
        <v>5766</v>
      </c>
      <c r="J14" s="16">
        <v>6063</v>
      </c>
      <c r="K14" s="16">
        <v>6220</v>
      </c>
      <c r="L14" s="16">
        <v>6537</v>
      </c>
      <c r="M14" s="16">
        <v>6746</v>
      </c>
      <c r="N14" s="16">
        <v>6861</v>
      </c>
      <c r="O14" s="17">
        <v>7157</v>
      </c>
      <c r="P14" s="17">
        <v>7375</v>
      </c>
      <c r="Q14" s="17">
        <v>7065</v>
      </c>
      <c r="R14" s="17">
        <v>6974</v>
      </c>
      <c r="S14" s="17">
        <v>7264</v>
      </c>
      <c r="T14" s="17">
        <v>7443</v>
      </c>
      <c r="U14" s="17">
        <v>4348</v>
      </c>
      <c r="V14" s="17">
        <v>4363</v>
      </c>
      <c r="W14" s="17">
        <v>4355</v>
      </c>
      <c r="X14" s="17">
        <v>4190</v>
      </c>
      <c r="Y14" s="17">
        <v>4103</v>
      </c>
      <c r="Z14" s="17">
        <v>3860</v>
      </c>
      <c r="AA14" s="17">
        <v>3788.53</v>
      </c>
      <c r="AB14" s="17">
        <v>3845.67</v>
      </c>
      <c r="AC14" s="17">
        <v>3837</v>
      </c>
      <c r="AD14" s="17">
        <v>3564</v>
      </c>
      <c r="AE14" s="17">
        <v>3300</v>
      </c>
      <c r="AF14" s="17">
        <v>3746</v>
      </c>
      <c r="AG14" s="17">
        <f t="shared" si="3"/>
        <v>5284.04</v>
      </c>
      <c r="AI14" s="25"/>
    </row>
    <row r="15" spans="1:35" ht="15" customHeight="1" x14ac:dyDescent="0.2">
      <c r="A15" s="22" t="s">
        <v>13</v>
      </c>
      <c r="B15" s="26"/>
      <c r="C15" s="26">
        <v>3158</v>
      </c>
      <c r="D15" s="26">
        <v>3286</v>
      </c>
      <c r="E15" s="26">
        <v>3466</v>
      </c>
      <c r="F15" s="26">
        <v>3491</v>
      </c>
      <c r="G15" s="26">
        <v>3553</v>
      </c>
      <c r="H15" s="26">
        <v>3551</v>
      </c>
      <c r="I15" s="26">
        <v>3640</v>
      </c>
      <c r="J15" s="26">
        <v>3586</v>
      </c>
      <c r="K15" s="26">
        <v>3794</v>
      </c>
      <c r="L15" s="26">
        <v>3998</v>
      </c>
      <c r="M15" s="26">
        <v>3680</v>
      </c>
      <c r="N15" s="26">
        <v>3511</v>
      </c>
      <c r="O15" s="26">
        <v>3339</v>
      </c>
      <c r="P15" s="26">
        <v>3165</v>
      </c>
      <c r="Q15" s="26">
        <v>2807</v>
      </c>
      <c r="R15" s="26">
        <v>2385</v>
      </c>
      <c r="S15" s="26">
        <v>2153</v>
      </c>
      <c r="T15" s="26">
        <v>2213</v>
      </c>
      <c r="U15" s="26">
        <v>2269</v>
      </c>
      <c r="V15" s="26">
        <v>2263</v>
      </c>
      <c r="W15" s="26">
        <v>2445</v>
      </c>
      <c r="X15" s="26">
        <v>2440</v>
      </c>
      <c r="Y15" s="26">
        <v>2296</v>
      </c>
      <c r="Z15" s="26">
        <v>2132</v>
      </c>
      <c r="AA15" s="26">
        <v>1970</v>
      </c>
      <c r="AB15" s="26">
        <v>1950</v>
      </c>
      <c r="AC15" s="26" t="s">
        <v>1</v>
      </c>
      <c r="AD15" s="26">
        <v>533</v>
      </c>
      <c r="AE15" s="26">
        <v>435</v>
      </c>
      <c r="AF15" s="26">
        <v>194</v>
      </c>
      <c r="AG15" s="26">
        <f t="shared" si="3"/>
        <v>2679.4137931034484</v>
      </c>
      <c r="AI15" s="25"/>
    </row>
    <row r="16" spans="1:35" ht="15" customHeight="1" x14ac:dyDescent="0.2">
      <c r="A16" s="4" t="s">
        <v>14</v>
      </c>
      <c r="B16" s="16">
        <v>4869</v>
      </c>
      <c r="C16" s="16">
        <v>5030</v>
      </c>
      <c r="D16" s="16">
        <v>5058</v>
      </c>
      <c r="E16" s="16">
        <v>5133</v>
      </c>
      <c r="F16" s="16">
        <v>5345</v>
      </c>
      <c r="G16" s="16">
        <v>5667</v>
      </c>
      <c r="H16" s="16">
        <v>5802</v>
      </c>
      <c r="I16" s="16">
        <v>6010</v>
      </c>
      <c r="J16" s="16">
        <v>6229</v>
      </c>
      <c r="K16" s="16">
        <v>6381</v>
      </c>
      <c r="L16" s="16">
        <v>6426</v>
      </c>
      <c r="M16" s="16">
        <v>6473</v>
      </c>
      <c r="N16" s="16">
        <v>6547</v>
      </c>
      <c r="O16" s="17">
        <v>7033</v>
      </c>
      <c r="P16" s="17">
        <v>7428</v>
      </c>
      <c r="Q16" s="17">
        <v>5854</v>
      </c>
      <c r="R16" s="17">
        <v>4069</v>
      </c>
      <c r="S16" s="17">
        <v>3773.5</v>
      </c>
      <c r="T16" s="17">
        <v>3683.5</v>
      </c>
      <c r="U16" s="17">
        <v>3810.7</v>
      </c>
      <c r="V16" s="17">
        <v>3557</v>
      </c>
      <c r="W16" s="17">
        <v>3297</v>
      </c>
      <c r="X16" s="17">
        <v>3509</v>
      </c>
      <c r="Y16" s="17">
        <v>3678</v>
      </c>
      <c r="Z16" s="17">
        <v>4303</v>
      </c>
      <c r="AA16" s="17">
        <v>3966</v>
      </c>
      <c r="AB16" s="17">
        <v>4130</v>
      </c>
      <c r="AC16" s="17">
        <v>3458</v>
      </c>
      <c r="AD16" s="17">
        <v>3077</v>
      </c>
      <c r="AE16" s="17">
        <v>3776</v>
      </c>
      <c r="AF16" s="17">
        <v>4672</v>
      </c>
      <c r="AG16" s="17">
        <f t="shared" si="3"/>
        <v>4905.8566666666675</v>
      </c>
      <c r="AI16" s="25"/>
    </row>
    <row r="17" spans="1:35" ht="15" customHeight="1" x14ac:dyDescent="0.2">
      <c r="A17" s="22" t="s">
        <v>15</v>
      </c>
      <c r="B17" s="26"/>
      <c r="C17" s="26"/>
      <c r="D17" s="26">
        <v>1640</v>
      </c>
      <c r="E17" s="26">
        <v>1889</v>
      </c>
      <c r="F17" s="26"/>
      <c r="G17" s="26"/>
      <c r="H17" s="26">
        <v>2645</v>
      </c>
      <c r="I17" s="26">
        <v>2723</v>
      </c>
      <c r="J17" s="26">
        <v>2506</v>
      </c>
      <c r="K17" s="26">
        <v>2542</v>
      </c>
      <c r="L17" s="26">
        <v>2505</v>
      </c>
      <c r="M17" s="26">
        <v>1918</v>
      </c>
      <c r="N17" s="26">
        <v>1544</v>
      </c>
      <c r="O17" s="26">
        <v>1454</v>
      </c>
      <c r="P17" s="26">
        <v>1636</v>
      </c>
      <c r="Q17" s="26">
        <v>1699</v>
      </c>
      <c r="R17" s="26">
        <v>1912</v>
      </c>
      <c r="S17" s="26">
        <v>1673</v>
      </c>
      <c r="T17" s="26">
        <v>1645</v>
      </c>
      <c r="U17" s="26">
        <v>1696</v>
      </c>
      <c r="V17" s="26">
        <v>1742</v>
      </c>
      <c r="W17" s="26">
        <v>1420</v>
      </c>
      <c r="X17" s="26">
        <v>1489</v>
      </c>
      <c r="Y17" s="26">
        <v>1595</v>
      </c>
      <c r="Z17" s="26">
        <v>1093</v>
      </c>
      <c r="AA17" s="26">
        <v>892</v>
      </c>
      <c r="AB17" s="26">
        <v>889</v>
      </c>
      <c r="AC17" s="26">
        <v>891</v>
      </c>
      <c r="AD17" s="26">
        <v>924</v>
      </c>
      <c r="AE17" s="26">
        <v>1072</v>
      </c>
      <c r="AF17" s="26">
        <v>871</v>
      </c>
      <c r="AG17" s="26">
        <f t="shared" si="3"/>
        <v>1648.3333333333333</v>
      </c>
      <c r="AI17" s="25"/>
    </row>
    <row r="18" spans="1:35" ht="15" customHeight="1" x14ac:dyDescent="0.2">
      <c r="A18" s="4" t="s">
        <v>16</v>
      </c>
      <c r="B18" s="16">
        <v>3342</v>
      </c>
      <c r="C18" s="16">
        <v>3790</v>
      </c>
      <c r="D18" s="16">
        <v>4124</v>
      </c>
      <c r="E18" s="16">
        <v>4069</v>
      </c>
      <c r="F18" s="16">
        <v>4205</v>
      </c>
      <c r="G18" s="16">
        <v>4363</v>
      </c>
      <c r="H18" s="16">
        <v>4610</v>
      </c>
      <c r="I18" s="16">
        <v>4680</v>
      </c>
      <c r="J18" s="16">
        <v>4797</v>
      </c>
      <c r="K18" s="16">
        <v>4622</v>
      </c>
      <c r="L18" s="16">
        <v>4225</v>
      </c>
      <c r="M18" s="16">
        <v>3858</v>
      </c>
      <c r="N18" s="16">
        <v>3612</v>
      </c>
      <c r="O18" s="17">
        <v>3183</v>
      </c>
      <c r="P18" s="17">
        <v>3211</v>
      </c>
      <c r="Q18" s="17">
        <v>3015</v>
      </c>
      <c r="R18" s="17">
        <v>2681.7</v>
      </c>
      <c r="S18" s="17">
        <v>2616.5</v>
      </c>
      <c r="T18" s="17">
        <v>2874.9</v>
      </c>
      <c r="U18" s="17">
        <v>3037.07</v>
      </c>
      <c r="V18" s="17">
        <v>3232.3</v>
      </c>
      <c r="W18" s="17">
        <v>2791.34</v>
      </c>
      <c r="X18" s="17">
        <v>2550</v>
      </c>
      <c r="Y18" s="17">
        <v>2266</v>
      </c>
      <c r="Z18" s="17">
        <v>891</v>
      </c>
      <c r="AA18" s="17">
        <v>352</v>
      </c>
      <c r="AB18" s="17">
        <v>87</v>
      </c>
      <c r="AC18" s="17">
        <v>-334</v>
      </c>
      <c r="AD18" s="17">
        <v>-658</v>
      </c>
      <c r="AE18" s="17">
        <v>917.81</v>
      </c>
      <c r="AF18" s="17">
        <v>-1083.98</v>
      </c>
      <c r="AG18" s="17">
        <f t="shared" si="3"/>
        <v>2752.8546666666666</v>
      </c>
      <c r="AI18" s="25"/>
    </row>
    <row r="19" spans="1:35" ht="15" customHeight="1" x14ac:dyDescent="0.2">
      <c r="A19" s="22" t="s">
        <v>17</v>
      </c>
      <c r="B19" s="26"/>
      <c r="C19" s="26"/>
      <c r="D19" s="26"/>
      <c r="E19" s="26"/>
      <c r="F19" s="26"/>
      <c r="G19" s="26"/>
      <c r="H19" s="26" t="s">
        <v>28</v>
      </c>
      <c r="I19" s="26">
        <v>2776</v>
      </c>
      <c r="J19" s="26">
        <v>2872</v>
      </c>
      <c r="K19" s="26">
        <v>2773</v>
      </c>
      <c r="L19" s="26">
        <v>2963</v>
      </c>
      <c r="M19" s="26">
        <v>2760</v>
      </c>
      <c r="N19" s="26">
        <v>2316</v>
      </c>
      <c r="O19" s="26">
        <v>1974</v>
      </c>
      <c r="P19" s="26">
        <v>1858</v>
      </c>
      <c r="Q19" s="26">
        <v>1509</v>
      </c>
      <c r="R19" s="26">
        <v>1520</v>
      </c>
      <c r="S19" s="26">
        <v>1660</v>
      </c>
      <c r="T19" s="26">
        <v>1484</v>
      </c>
      <c r="U19" s="26">
        <v>1658</v>
      </c>
      <c r="V19" s="26">
        <v>1567</v>
      </c>
      <c r="W19" s="26">
        <v>1813.99</v>
      </c>
      <c r="X19" s="26">
        <v>1962</v>
      </c>
      <c r="Y19" s="26">
        <v>1704</v>
      </c>
      <c r="Z19" s="26">
        <v>1341</v>
      </c>
      <c r="AA19" s="26">
        <v>823</v>
      </c>
      <c r="AB19" s="26">
        <v>567.58179537888918</v>
      </c>
      <c r="AC19" s="26">
        <v>618.45717875903404</v>
      </c>
      <c r="AD19" s="26">
        <v>-1380</v>
      </c>
      <c r="AE19" s="26">
        <v>-2675.5387388156628</v>
      </c>
      <c r="AF19" s="26">
        <v>-3029.6940958926903</v>
      </c>
      <c r="AG19" s="26">
        <f t="shared" si="3"/>
        <v>1309.7831724762323</v>
      </c>
      <c r="AI19" s="25"/>
    </row>
    <row r="20" spans="1:35" ht="15" customHeight="1" x14ac:dyDescent="0.2">
      <c r="A20" s="4" t="s">
        <v>18</v>
      </c>
      <c r="B20" s="16"/>
      <c r="C20" s="16"/>
      <c r="D20" s="16"/>
      <c r="E20" s="16"/>
      <c r="F20" s="16"/>
      <c r="G20" s="16">
        <v>2806</v>
      </c>
      <c r="H20" s="16">
        <v>3068</v>
      </c>
      <c r="I20" s="16">
        <v>3167</v>
      </c>
      <c r="J20" s="16">
        <v>2969</v>
      </c>
      <c r="K20" s="16">
        <v>2473</v>
      </c>
      <c r="L20" s="16">
        <v>2292</v>
      </c>
      <c r="M20" s="16">
        <v>2134</v>
      </c>
      <c r="N20" s="16">
        <v>2461</v>
      </c>
      <c r="O20" s="17">
        <v>2396</v>
      </c>
      <c r="P20" s="17">
        <v>2153</v>
      </c>
      <c r="Q20" s="17">
        <v>1790</v>
      </c>
      <c r="R20" s="17">
        <v>1361</v>
      </c>
      <c r="S20" s="17">
        <v>892</v>
      </c>
      <c r="T20" s="17">
        <v>612</v>
      </c>
      <c r="U20" s="17">
        <v>724</v>
      </c>
      <c r="V20" s="17">
        <v>920</v>
      </c>
      <c r="W20" s="17">
        <v>1172</v>
      </c>
      <c r="X20" s="17">
        <v>1401</v>
      </c>
      <c r="Y20" s="17">
        <v>1482</v>
      </c>
      <c r="Z20" s="17">
        <v>1249</v>
      </c>
      <c r="AA20" s="17">
        <v>1092</v>
      </c>
      <c r="AB20" s="17">
        <v>1155</v>
      </c>
      <c r="AC20" s="17">
        <v>1286</v>
      </c>
      <c r="AD20" s="17">
        <v>1461</v>
      </c>
      <c r="AE20" s="17">
        <v>1616</v>
      </c>
      <c r="AF20" s="17">
        <v>-538</v>
      </c>
      <c r="AG20" s="17">
        <f t="shared" si="3"/>
        <v>1676.6923076923076</v>
      </c>
      <c r="AI20" s="25"/>
    </row>
    <row r="21" spans="1:35" ht="15" customHeight="1" x14ac:dyDescent="0.2">
      <c r="A21" s="22" t="s">
        <v>19</v>
      </c>
      <c r="B21" s="26">
        <v>1186</v>
      </c>
      <c r="C21" s="26">
        <v>1664</v>
      </c>
      <c r="D21" s="26">
        <v>2081</v>
      </c>
      <c r="E21" s="26">
        <v>2199</v>
      </c>
      <c r="F21" s="26">
        <v>2232</v>
      </c>
      <c r="G21" s="26">
        <v>2203</v>
      </c>
      <c r="H21" s="26">
        <v>2157</v>
      </c>
      <c r="I21" s="26">
        <v>2171</v>
      </c>
      <c r="J21" s="26">
        <v>2136</v>
      </c>
      <c r="K21" s="26">
        <v>1989</v>
      </c>
      <c r="L21" s="26">
        <v>1946</v>
      </c>
      <c r="M21" s="26">
        <v>1511</v>
      </c>
      <c r="N21" s="26">
        <v>1069</v>
      </c>
      <c r="O21" s="26">
        <v>923</v>
      </c>
      <c r="P21" s="26">
        <v>609</v>
      </c>
      <c r="Q21" s="26">
        <v>625</v>
      </c>
      <c r="R21" s="26">
        <v>361</v>
      </c>
      <c r="S21" s="26">
        <v>328</v>
      </c>
      <c r="T21" s="26">
        <v>223</v>
      </c>
      <c r="U21" s="26">
        <v>135</v>
      </c>
      <c r="V21" s="26">
        <v>-17</v>
      </c>
      <c r="W21" s="26">
        <v>86</v>
      </c>
      <c r="X21" s="26">
        <v>287</v>
      </c>
      <c r="Y21" s="26">
        <v>461</v>
      </c>
      <c r="Z21" s="26">
        <v>408</v>
      </c>
      <c r="AA21" s="26">
        <v>-608</v>
      </c>
      <c r="AB21" s="26">
        <v>-332</v>
      </c>
      <c r="AC21" s="26">
        <v>-457</v>
      </c>
      <c r="AD21" s="26">
        <v>-364</v>
      </c>
      <c r="AE21" s="26">
        <v>-346</v>
      </c>
      <c r="AF21" s="26">
        <v>-418</v>
      </c>
      <c r="AG21" s="26">
        <f t="shared" si="3"/>
        <v>842.06666666666672</v>
      </c>
      <c r="AI21" s="25"/>
    </row>
    <row r="22" spans="1:35" ht="15" customHeight="1" x14ac:dyDescent="0.2">
      <c r="A22" s="4" t="s">
        <v>20</v>
      </c>
      <c r="B22" s="16">
        <v>2828</v>
      </c>
      <c r="C22" s="16">
        <v>3107</v>
      </c>
      <c r="D22" s="16">
        <v>3106</v>
      </c>
      <c r="E22" s="16">
        <v>3199</v>
      </c>
      <c r="F22" s="16">
        <v>3375</v>
      </c>
      <c r="G22" s="16">
        <v>3584</v>
      </c>
      <c r="H22" s="16">
        <v>3770</v>
      </c>
      <c r="I22" s="16">
        <v>3799</v>
      </c>
      <c r="J22" s="16">
        <v>3871</v>
      </c>
      <c r="K22" s="16">
        <v>3870</v>
      </c>
      <c r="L22" s="16">
        <v>3719</v>
      </c>
      <c r="M22" s="16">
        <v>3928</v>
      </c>
      <c r="N22" s="16">
        <v>3106</v>
      </c>
      <c r="O22" s="17">
        <v>2889</v>
      </c>
      <c r="P22" s="17">
        <v>2797.2</v>
      </c>
      <c r="Q22" s="17">
        <v>2702.2</v>
      </c>
      <c r="R22" s="17">
        <v>2399.9</v>
      </c>
      <c r="S22" s="17">
        <v>2029.3</v>
      </c>
      <c r="T22" s="17">
        <v>1734.59</v>
      </c>
      <c r="U22" s="17">
        <v>1456.1</v>
      </c>
      <c r="V22" s="17">
        <v>1198</v>
      </c>
      <c r="W22" s="17">
        <v>1124</v>
      </c>
      <c r="X22" s="17">
        <v>1225</v>
      </c>
      <c r="Y22" s="17">
        <v>1010.6</v>
      </c>
      <c r="Z22" s="17">
        <v>787</v>
      </c>
      <c r="AA22" s="17">
        <v>535</v>
      </c>
      <c r="AB22" s="17">
        <v>345</v>
      </c>
      <c r="AC22" s="17">
        <v>191</v>
      </c>
      <c r="AD22" s="17">
        <v>-779.6</v>
      </c>
      <c r="AE22" s="17">
        <v>-627.1</v>
      </c>
      <c r="AF22" s="17">
        <v>-457</v>
      </c>
      <c r="AG22" s="17">
        <f t="shared" si="3"/>
        <v>2099.806333333333</v>
      </c>
      <c r="AI22" s="25"/>
    </row>
    <row r="23" spans="1:35" ht="15" customHeight="1" x14ac:dyDescent="0.2">
      <c r="A23" s="22" t="s">
        <v>21</v>
      </c>
      <c r="B23" s="26"/>
      <c r="C23" s="26"/>
      <c r="D23" s="26"/>
      <c r="E23" s="26"/>
      <c r="F23" s="26"/>
      <c r="G23" s="26"/>
      <c r="H23" s="26"/>
      <c r="I23" s="26"/>
      <c r="J23" s="26"/>
      <c r="K23" s="26">
        <v>1376</v>
      </c>
      <c r="L23" s="26">
        <v>386</v>
      </c>
      <c r="M23" s="26">
        <v>221</v>
      </c>
      <c r="N23" s="26">
        <v>203</v>
      </c>
      <c r="O23" s="26">
        <v>203</v>
      </c>
      <c r="P23" s="26">
        <v>187</v>
      </c>
      <c r="Q23" s="26">
        <v>122</v>
      </c>
      <c r="R23" s="26">
        <v>11</v>
      </c>
      <c r="S23" s="26">
        <v>-111</v>
      </c>
      <c r="T23" s="26">
        <v>-188</v>
      </c>
      <c r="U23" s="26">
        <v>-323</v>
      </c>
      <c r="V23" s="26">
        <v>-319</v>
      </c>
      <c r="W23" s="26">
        <v>-257</v>
      </c>
      <c r="X23" s="26">
        <v>-131</v>
      </c>
      <c r="Y23" s="26">
        <v>5</v>
      </c>
      <c r="Z23" s="26">
        <v>157</v>
      </c>
      <c r="AA23" s="26">
        <v>149</v>
      </c>
      <c r="AB23" s="26">
        <v>-287</v>
      </c>
      <c r="AC23" s="26">
        <v>-219</v>
      </c>
      <c r="AD23" s="26">
        <v>-268</v>
      </c>
      <c r="AE23" s="26">
        <v>-296</v>
      </c>
      <c r="AF23" s="26">
        <v>-308</v>
      </c>
      <c r="AG23" s="26">
        <f t="shared" si="3"/>
        <v>14.227272727272727</v>
      </c>
      <c r="AI23" s="25"/>
    </row>
    <row r="24" spans="1:35" ht="15" customHeight="1" x14ac:dyDescent="0.2">
      <c r="A24" s="4" t="s">
        <v>22</v>
      </c>
      <c r="B24" s="16"/>
      <c r="C24" s="16">
        <v>4647</v>
      </c>
      <c r="D24" s="16">
        <v>4772</v>
      </c>
      <c r="E24" s="16">
        <v>4997</v>
      </c>
      <c r="F24" s="16">
        <v>5057</v>
      </c>
      <c r="G24" s="16">
        <v>5215</v>
      </c>
      <c r="H24" s="16">
        <v>5299</v>
      </c>
      <c r="I24" s="16">
        <v>5213</v>
      </c>
      <c r="J24" s="16">
        <v>5046</v>
      </c>
      <c r="K24" s="16">
        <v>4319</v>
      </c>
      <c r="L24" s="16">
        <v>4020</v>
      </c>
      <c r="M24" s="16">
        <v>3798</v>
      </c>
      <c r="N24" s="16">
        <v>3740</v>
      </c>
      <c r="O24" s="17">
        <v>3902</v>
      </c>
      <c r="P24" s="17">
        <v>4067</v>
      </c>
      <c r="Q24" s="17">
        <v>4088</v>
      </c>
      <c r="R24" s="17">
        <v>4023.5</v>
      </c>
      <c r="S24" s="17">
        <v>4033.2</v>
      </c>
      <c r="T24" s="17">
        <v>3706</v>
      </c>
      <c r="U24" s="17">
        <v>3526.1</v>
      </c>
      <c r="V24" s="17">
        <v>3566.8</v>
      </c>
      <c r="W24" s="17">
        <v>3731</v>
      </c>
      <c r="X24" s="17">
        <v>4079</v>
      </c>
      <c r="Y24" s="17">
        <v>4265</v>
      </c>
      <c r="Z24" s="17">
        <v>4512</v>
      </c>
      <c r="AA24" s="17">
        <v>4552</v>
      </c>
      <c r="AB24" s="17">
        <v>4557</v>
      </c>
      <c r="AC24" s="17">
        <v>4745</v>
      </c>
      <c r="AD24" s="17">
        <v>4770</v>
      </c>
      <c r="AE24" s="17">
        <v>5023</v>
      </c>
      <c r="AF24" s="17">
        <v>5354</v>
      </c>
      <c r="AG24" s="17">
        <f t="shared" si="3"/>
        <v>4420.7866666666669</v>
      </c>
      <c r="AI24" s="25"/>
    </row>
    <row r="25" spans="1:35" ht="15" customHeight="1" x14ac:dyDescent="0.2">
      <c r="A25" s="22" t="s">
        <v>23</v>
      </c>
      <c r="B25" s="26">
        <v>1218</v>
      </c>
      <c r="C25" s="26">
        <v>1239</v>
      </c>
      <c r="D25" s="26">
        <v>1235</v>
      </c>
      <c r="E25" s="26">
        <v>1195</v>
      </c>
      <c r="F25" s="26">
        <v>1252</v>
      </c>
      <c r="G25" s="26">
        <v>1157</v>
      </c>
      <c r="H25" s="26">
        <v>1304</v>
      </c>
      <c r="I25" s="26">
        <v>1632</v>
      </c>
      <c r="J25" s="26">
        <v>1662</v>
      </c>
      <c r="K25" s="26">
        <v>1737</v>
      </c>
      <c r="L25" s="26">
        <v>1592</v>
      </c>
      <c r="M25" s="26">
        <v>1602</v>
      </c>
      <c r="N25" s="26">
        <v>1519</v>
      </c>
      <c r="O25" s="26">
        <v>1365</v>
      </c>
      <c r="P25" s="26">
        <v>1191</v>
      </c>
      <c r="Q25" s="26">
        <v>1230</v>
      </c>
      <c r="R25" s="26">
        <v>1143</v>
      </c>
      <c r="S25" s="26">
        <v>977</v>
      </c>
      <c r="T25" s="26">
        <v>771</v>
      </c>
      <c r="U25" s="26">
        <v>734</v>
      </c>
      <c r="V25" s="26">
        <v>679</v>
      </c>
      <c r="W25" s="26">
        <v>380</v>
      </c>
      <c r="X25" s="26">
        <v>159</v>
      </c>
      <c r="Y25" s="26">
        <v>-737</v>
      </c>
      <c r="Z25" s="26">
        <v>-709</v>
      </c>
      <c r="AA25" s="26">
        <v>-570</v>
      </c>
      <c r="AB25" s="26">
        <v>-259</v>
      </c>
      <c r="AC25" s="26">
        <v>-31</v>
      </c>
      <c r="AD25" s="26">
        <v>-162</v>
      </c>
      <c r="AE25" s="26">
        <v>-121</v>
      </c>
      <c r="AF25" s="26">
        <v>-276</v>
      </c>
      <c r="AG25" s="26">
        <f t="shared" si="3"/>
        <v>763</v>
      </c>
      <c r="AI25" s="25"/>
    </row>
    <row r="26" spans="1:35" ht="15" customHeight="1" x14ac:dyDescent="0.2">
      <c r="A26" s="4" t="s">
        <v>24</v>
      </c>
      <c r="B26" s="16">
        <v>5859</v>
      </c>
      <c r="C26" s="16">
        <v>6601</v>
      </c>
      <c r="D26" s="16">
        <v>6668</v>
      </c>
      <c r="E26" s="16">
        <v>6812</v>
      </c>
      <c r="F26" s="16">
        <v>6839</v>
      </c>
      <c r="G26" s="16">
        <v>6839</v>
      </c>
      <c r="H26" s="16">
        <v>6281</v>
      </c>
      <c r="I26" s="16">
        <v>6318</v>
      </c>
      <c r="J26" s="16">
        <v>6644</v>
      </c>
      <c r="K26" s="16">
        <v>6738</v>
      </c>
      <c r="L26" s="16">
        <v>6621</v>
      </c>
      <c r="M26" s="16">
        <v>6301</v>
      </c>
      <c r="N26" s="16">
        <v>5926</v>
      </c>
      <c r="O26" s="17">
        <v>5376</v>
      </c>
      <c r="P26" s="17">
        <v>2850</v>
      </c>
      <c r="Q26" s="17">
        <v>2346</v>
      </c>
      <c r="R26" s="17">
        <v>1943</v>
      </c>
      <c r="S26" s="17">
        <v>1808</v>
      </c>
      <c r="T26" s="17">
        <v>1426</v>
      </c>
      <c r="U26" s="17">
        <v>1311</v>
      </c>
      <c r="V26" s="17">
        <v>984</v>
      </c>
      <c r="W26" s="17">
        <v>1143.29</v>
      </c>
      <c r="X26" s="17">
        <v>1167.83</v>
      </c>
      <c r="Y26" s="17">
        <v>1365.17</v>
      </c>
      <c r="Z26" s="17">
        <v>1599.88</v>
      </c>
      <c r="AA26" s="17">
        <v>1629.85</v>
      </c>
      <c r="AB26" s="17">
        <v>1446</v>
      </c>
      <c r="AC26" s="17">
        <v>1271.1400000000001</v>
      </c>
      <c r="AD26" s="17">
        <v>600.84</v>
      </c>
      <c r="AE26" s="17">
        <v>671</v>
      </c>
      <c r="AF26" s="17">
        <v>139.99331122450965</v>
      </c>
      <c r="AG26" s="17">
        <f t="shared" si="3"/>
        <v>3588.8997770408168</v>
      </c>
      <c r="AI26" s="25"/>
    </row>
    <row r="27" spans="1:35" ht="15" customHeight="1" x14ac:dyDescent="0.2">
      <c r="A27" s="22" t="s">
        <v>25</v>
      </c>
      <c r="B27" s="26">
        <v>2580</v>
      </c>
      <c r="C27" s="26">
        <v>3100</v>
      </c>
      <c r="D27" s="26">
        <v>3438</v>
      </c>
      <c r="E27" s="26">
        <v>3786</v>
      </c>
      <c r="F27" s="26">
        <v>4065</v>
      </c>
      <c r="G27" s="26">
        <v>4086</v>
      </c>
      <c r="H27" s="26">
        <v>4058</v>
      </c>
      <c r="I27" s="26">
        <v>4086</v>
      </c>
      <c r="J27" s="26">
        <v>3991</v>
      </c>
      <c r="K27" s="26">
        <v>4055</v>
      </c>
      <c r="L27" s="26">
        <v>3993</v>
      </c>
      <c r="M27" s="26">
        <v>4078</v>
      </c>
      <c r="N27" s="26">
        <v>4448</v>
      </c>
      <c r="O27" s="26">
        <v>4227</v>
      </c>
      <c r="P27" s="26">
        <v>3835</v>
      </c>
      <c r="Q27" s="26">
        <v>3584</v>
      </c>
      <c r="R27" s="26">
        <v>3340</v>
      </c>
      <c r="S27" s="26">
        <v>3017</v>
      </c>
      <c r="T27" s="26">
        <v>2947</v>
      </c>
      <c r="U27" s="26">
        <v>2876</v>
      </c>
      <c r="V27" s="26">
        <v>3025</v>
      </c>
      <c r="W27" s="26">
        <v>3350</v>
      </c>
      <c r="X27" s="26">
        <v>3248</v>
      </c>
      <c r="Y27" s="26">
        <v>3348</v>
      </c>
      <c r="Z27" s="26">
        <v>3374</v>
      </c>
      <c r="AA27" s="26">
        <v>3497</v>
      </c>
      <c r="AB27" s="26">
        <v>3608</v>
      </c>
      <c r="AC27" s="26">
        <v>3712.167842261942</v>
      </c>
      <c r="AD27" s="26">
        <v>3944</v>
      </c>
      <c r="AE27" s="26">
        <v>3938</v>
      </c>
      <c r="AF27" s="26">
        <v>3909</v>
      </c>
      <c r="AG27" s="26">
        <f t="shared" si="3"/>
        <v>3665.4389280753981</v>
      </c>
      <c r="AI27" s="25"/>
    </row>
    <row r="28" spans="1:35" ht="15" customHeight="1" x14ac:dyDescent="0.2">
      <c r="A28" s="4" t="s">
        <v>26</v>
      </c>
      <c r="B28" s="16">
        <v>144</v>
      </c>
      <c r="C28" s="16">
        <v>561</v>
      </c>
      <c r="D28" s="16"/>
      <c r="E28" s="16">
        <v>1273</v>
      </c>
      <c r="F28" s="16">
        <v>1398</v>
      </c>
      <c r="G28" s="16">
        <v>1345</v>
      </c>
      <c r="H28" s="16">
        <v>1432</v>
      </c>
      <c r="I28" s="16">
        <v>1104</v>
      </c>
      <c r="J28" s="16">
        <v>746</v>
      </c>
      <c r="K28" s="16">
        <v>687</v>
      </c>
      <c r="L28" s="16">
        <v>883</v>
      </c>
      <c r="M28" s="16">
        <v>1056</v>
      </c>
      <c r="N28" s="16">
        <v>1815</v>
      </c>
      <c r="O28" s="17">
        <v>1609</v>
      </c>
      <c r="P28" s="17">
        <v>1095</v>
      </c>
      <c r="Q28" s="17">
        <v>549.6</v>
      </c>
      <c r="R28" s="17">
        <v>-134.19999999999999</v>
      </c>
      <c r="S28" s="17">
        <v>-677.2</v>
      </c>
      <c r="T28" s="17">
        <v>-1207.8499999999999</v>
      </c>
      <c r="U28" s="17">
        <v>-1922.3</v>
      </c>
      <c r="V28" s="17">
        <v>-2247.58</v>
      </c>
      <c r="W28" s="17">
        <v>-2513.85</v>
      </c>
      <c r="X28" s="17">
        <v>-2467.63</v>
      </c>
      <c r="Y28" s="17">
        <v>-2016.9</v>
      </c>
      <c r="Z28" s="17">
        <v>-1979.3</v>
      </c>
      <c r="AA28" s="17">
        <v>-2321.1</v>
      </c>
      <c r="AB28" s="17">
        <v>-2493.8000000000002</v>
      </c>
      <c r="AC28" s="17">
        <v>-3222</v>
      </c>
      <c r="AD28" s="17">
        <v>-3785</v>
      </c>
      <c r="AE28" s="17">
        <v>-4377</v>
      </c>
      <c r="AF28" s="17">
        <v>-5032</v>
      </c>
      <c r="AG28" s="17">
        <f t="shared" si="3"/>
        <v>-718.76241379310352</v>
      </c>
      <c r="AI28" s="25"/>
    </row>
    <row r="29" spans="1:35" ht="15" customHeight="1" x14ac:dyDescent="0.2">
      <c r="A29" s="22" t="s">
        <v>27</v>
      </c>
      <c r="B29" s="26"/>
      <c r="C29" s="26">
        <v>3609</v>
      </c>
      <c r="D29" s="26">
        <v>4077</v>
      </c>
      <c r="E29" s="26">
        <v>4362</v>
      </c>
      <c r="F29" s="26">
        <v>4525</v>
      </c>
      <c r="G29" s="26">
        <v>3979</v>
      </c>
      <c r="H29" s="26">
        <v>4020</v>
      </c>
      <c r="I29" s="26">
        <v>3908</v>
      </c>
      <c r="J29" s="26">
        <v>3302</v>
      </c>
      <c r="K29" s="26">
        <v>2308</v>
      </c>
      <c r="L29" s="26">
        <v>1776</v>
      </c>
      <c r="M29" s="26">
        <v>1365</v>
      </c>
      <c r="N29" s="26">
        <v>1475</v>
      </c>
      <c r="O29" s="26">
        <v>1695</v>
      </c>
      <c r="P29" s="26">
        <v>443.7</v>
      </c>
      <c r="Q29" s="26">
        <v>259.60000000000002</v>
      </c>
      <c r="R29" s="26">
        <v>-94.8</v>
      </c>
      <c r="S29" s="26">
        <v>-11</v>
      </c>
      <c r="T29" s="26">
        <v>1132.4000000000001</v>
      </c>
      <c r="U29" s="26">
        <v>1388.8</v>
      </c>
      <c r="V29" s="26">
        <v>1598</v>
      </c>
      <c r="W29" s="26">
        <v>2035</v>
      </c>
      <c r="X29" s="26">
        <v>2230</v>
      </c>
      <c r="Y29" s="26">
        <v>2580</v>
      </c>
      <c r="Z29" s="26">
        <v>2587</v>
      </c>
      <c r="AA29" s="26">
        <v>2294</v>
      </c>
      <c r="AB29" s="26">
        <v>2322</v>
      </c>
      <c r="AC29" s="26">
        <v>2196</v>
      </c>
      <c r="AD29" s="26">
        <v>2124</v>
      </c>
      <c r="AE29" s="26">
        <v>2271</v>
      </c>
      <c r="AF29" s="26">
        <v>2270</v>
      </c>
      <c r="AG29" s="26">
        <f t="shared" si="3"/>
        <v>2267.5566666666664</v>
      </c>
      <c r="AI29" s="25"/>
    </row>
    <row r="30" spans="1:35" ht="1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8"/>
      <c r="M30" s="8"/>
      <c r="N30" s="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I30" s="25"/>
    </row>
    <row r="31" spans="1:35" ht="15" customHeight="1" x14ac:dyDescent="0.2">
      <c r="A31" s="21" t="s">
        <v>30</v>
      </c>
      <c r="B31" s="20">
        <f>MIN(B$4:B$29)</f>
        <v>144</v>
      </c>
      <c r="C31" s="20">
        <f>MIN(C$4:C$29)</f>
        <v>561</v>
      </c>
      <c r="D31" s="20">
        <f>MIN(D$4:D$29)</f>
        <v>557</v>
      </c>
      <c r="E31" s="20">
        <f t="shared" ref="E31:K31" si="4">MIN(E$4:E$29)</f>
        <v>339</v>
      </c>
      <c r="F31" s="20">
        <f t="shared" si="4"/>
        <v>270</v>
      </c>
      <c r="G31" s="20">
        <f t="shared" si="4"/>
        <v>480</v>
      </c>
      <c r="H31" s="20">
        <f t="shared" si="4"/>
        <v>210</v>
      </c>
      <c r="I31" s="20">
        <f t="shared" si="4"/>
        <v>185</v>
      </c>
      <c r="J31" s="20">
        <f t="shared" si="4"/>
        <v>153</v>
      </c>
      <c r="K31" s="20">
        <f t="shared" si="4"/>
        <v>116</v>
      </c>
      <c r="L31" s="20">
        <f t="shared" ref="L31:AG31" si="5">MIN(L$4:L$29)</f>
        <v>124</v>
      </c>
      <c r="M31" s="20">
        <f t="shared" si="5"/>
        <v>-120</v>
      </c>
      <c r="N31" s="20">
        <f t="shared" si="5"/>
        <v>164</v>
      </c>
      <c r="O31" s="20">
        <f t="shared" si="5"/>
        <v>36</v>
      </c>
      <c r="P31" s="20">
        <f t="shared" si="5"/>
        <v>-258</v>
      </c>
      <c r="Q31" s="20">
        <f t="shared" si="5"/>
        <v>-673</v>
      </c>
      <c r="R31" s="20">
        <f t="shared" si="5"/>
        <v>-994</v>
      </c>
      <c r="S31" s="20">
        <f t="shared" si="5"/>
        <v>-1039</v>
      </c>
      <c r="T31" s="20">
        <f t="shared" si="5"/>
        <v>-1207.8499999999999</v>
      </c>
      <c r="U31" s="20">
        <f t="shared" si="5"/>
        <v>-1922.3</v>
      </c>
      <c r="V31" s="20">
        <f t="shared" si="5"/>
        <v>-2247.58</v>
      </c>
      <c r="W31" s="20">
        <f t="shared" si="5"/>
        <v>-2513.85</v>
      </c>
      <c r="X31" s="20">
        <f t="shared" si="5"/>
        <v>-2467.63</v>
      </c>
      <c r="Y31" s="20">
        <f t="shared" si="5"/>
        <v>-2733</v>
      </c>
      <c r="Z31" s="20">
        <f t="shared" si="5"/>
        <v>-5799</v>
      </c>
      <c r="AA31" s="20">
        <f t="shared" si="5"/>
        <v>-5933</v>
      </c>
      <c r="AB31" s="20">
        <f t="shared" si="5"/>
        <v>-6001</v>
      </c>
      <c r="AC31" s="20">
        <f t="shared" si="5"/>
        <v>-7317.9</v>
      </c>
      <c r="AD31" s="20">
        <f t="shared" si="5"/>
        <v>-7107</v>
      </c>
      <c r="AE31" s="20">
        <f t="shared" si="5"/>
        <v>-6973</v>
      </c>
      <c r="AF31" s="20">
        <f t="shared" si="5"/>
        <v>-7260</v>
      </c>
      <c r="AG31" s="20">
        <f t="shared" si="5"/>
        <v>-1496.1724137931035</v>
      </c>
      <c r="AI31" s="25"/>
    </row>
    <row r="32" spans="1:35" ht="15" customHeight="1" x14ac:dyDescent="0.2">
      <c r="A32" s="12" t="s">
        <v>80</v>
      </c>
      <c r="B32" s="18">
        <f>MEDIAN(B$4:B$29)</f>
        <v>2580</v>
      </c>
      <c r="C32" s="18">
        <f>MEDIAN(C$4:C$29)</f>
        <v>3103.5</v>
      </c>
      <c r="D32" s="18">
        <f>MEDIAN(D$4:D$29)</f>
        <v>3220</v>
      </c>
      <c r="E32" s="18">
        <f t="shared" ref="E32:K32" si="6">MEDIAN(E$4:E$29)</f>
        <v>3199</v>
      </c>
      <c r="F32" s="18">
        <f t="shared" si="6"/>
        <v>3433</v>
      </c>
      <c r="G32" s="18">
        <f t="shared" si="6"/>
        <v>3553</v>
      </c>
      <c r="H32" s="18">
        <f t="shared" si="6"/>
        <v>3453.5</v>
      </c>
      <c r="I32" s="18">
        <f t="shared" si="6"/>
        <v>3630</v>
      </c>
      <c r="J32" s="18">
        <f t="shared" si="6"/>
        <v>3302</v>
      </c>
      <c r="K32" s="18">
        <f t="shared" si="6"/>
        <v>2542</v>
      </c>
      <c r="L32" s="18">
        <f t="shared" ref="L32:AG32" si="7">MEDIAN(L$4:L$29)</f>
        <v>2505</v>
      </c>
      <c r="M32" s="18">
        <f t="shared" si="7"/>
        <v>2134</v>
      </c>
      <c r="N32" s="18">
        <f t="shared" si="7"/>
        <v>2316</v>
      </c>
      <c r="O32" s="18">
        <f t="shared" si="7"/>
        <v>1974</v>
      </c>
      <c r="P32" s="18">
        <f t="shared" si="7"/>
        <v>1858</v>
      </c>
      <c r="Q32" s="18">
        <f t="shared" si="7"/>
        <v>1744.5</v>
      </c>
      <c r="R32" s="18">
        <f t="shared" si="7"/>
        <v>1520</v>
      </c>
      <c r="S32" s="18">
        <f t="shared" si="7"/>
        <v>1660</v>
      </c>
      <c r="T32" s="18">
        <f t="shared" si="7"/>
        <v>1426</v>
      </c>
      <c r="U32" s="18">
        <f t="shared" si="7"/>
        <v>1388.8</v>
      </c>
      <c r="V32" s="18">
        <f t="shared" si="7"/>
        <v>1091</v>
      </c>
      <c r="W32" s="18">
        <f t="shared" si="7"/>
        <v>1157.645</v>
      </c>
      <c r="X32" s="18">
        <f t="shared" si="7"/>
        <v>1313</v>
      </c>
      <c r="Y32" s="18">
        <f t="shared" si="7"/>
        <v>1412.4349999999999</v>
      </c>
      <c r="Z32" s="18">
        <f t="shared" si="7"/>
        <v>992</v>
      </c>
      <c r="AA32" s="18">
        <f t="shared" si="7"/>
        <v>679</v>
      </c>
      <c r="AB32" s="18">
        <f t="shared" si="7"/>
        <v>456.29089768944459</v>
      </c>
      <c r="AC32" s="18">
        <f t="shared" si="7"/>
        <v>191</v>
      </c>
      <c r="AD32" s="18">
        <f t="shared" si="7"/>
        <v>-215</v>
      </c>
      <c r="AE32" s="18">
        <f t="shared" si="7"/>
        <v>157</v>
      </c>
      <c r="AF32" s="18">
        <f t="shared" si="7"/>
        <v>-292</v>
      </c>
      <c r="AG32" s="18">
        <f t="shared" si="7"/>
        <v>1662.5128205128203</v>
      </c>
      <c r="AI32" s="25"/>
    </row>
    <row r="33" spans="1:35" ht="15" customHeight="1" x14ac:dyDescent="0.2">
      <c r="A33" s="21" t="s">
        <v>31</v>
      </c>
      <c r="B33" s="20">
        <f>MAX(B$4:B$29)</f>
        <v>5859</v>
      </c>
      <c r="C33" s="20">
        <f>MAX(C$4:C$29)</f>
        <v>11341</v>
      </c>
      <c r="D33" s="20">
        <f>MAX(D$4:D$29)</f>
        <v>12682</v>
      </c>
      <c r="E33" s="20">
        <f t="shared" ref="E33:K33" si="8">MAX(E$4:E$29)</f>
        <v>13046</v>
      </c>
      <c r="F33" s="20">
        <f t="shared" si="8"/>
        <v>14000</v>
      </c>
      <c r="G33" s="20">
        <f t="shared" si="8"/>
        <v>16783</v>
      </c>
      <c r="H33" s="20">
        <f t="shared" si="8"/>
        <v>18246</v>
      </c>
      <c r="I33" s="20">
        <f t="shared" si="8"/>
        <v>18224</v>
      </c>
      <c r="J33" s="20">
        <f t="shared" si="8"/>
        <v>18210</v>
      </c>
      <c r="K33" s="20">
        <f t="shared" si="8"/>
        <v>18278</v>
      </c>
      <c r="L33" s="20">
        <f t="shared" ref="L33:AG33" si="9">MAX(L$4:L$29)</f>
        <v>18416</v>
      </c>
      <c r="M33" s="20">
        <f t="shared" si="9"/>
        <v>18711</v>
      </c>
      <c r="N33" s="20">
        <f t="shared" si="9"/>
        <v>18388</v>
      </c>
      <c r="O33" s="20">
        <f t="shared" si="9"/>
        <v>17999</v>
      </c>
      <c r="P33" s="20">
        <f t="shared" si="9"/>
        <v>16985</v>
      </c>
      <c r="Q33" s="20">
        <f t="shared" si="9"/>
        <v>12231</v>
      </c>
      <c r="R33" s="20">
        <f t="shared" si="9"/>
        <v>14925</v>
      </c>
      <c r="S33" s="20">
        <f t="shared" si="9"/>
        <v>14410</v>
      </c>
      <c r="T33" s="20">
        <f t="shared" si="9"/>
        <v>13036</v>
      </c>
      <c r="U33" s="20">
        <f t="shared" si="9"/>
        <v>9495</v>
      </c>
      <c r="V33" s="20">
        <f t="shared" si="9"/>
        <v>8916</v>
      </c>
      <c r="W33" s="20">
        <f t="shared" si="9"/>
        <v>9914</v>
      </c>
      <c r="X33" s="20">
        <f t="shared" si="9"/>
        <v>10448</v>
      </c>
      <c r="Y33" s="20">
        <f t="shared" si="9"/>
        <v>9944</v>
      </c>
      <c r="Z33" s="20">
        <f t="shared" si="9"/>
        <v>9313</v>
      </c>
      <c r="AA33" s="20">
        <f t="shared" si="9"/>
        <v>9950</v>
      </c>
      <c r="AB33" s="20">
        <f t="shared" si="9"/>
        <v>9643</v>
      </c>
      <c r="AC33" s="20">
        <f t="shared" si="9"/>
        <v>8636</v>
      </c>
      <c r="AD33" s="20">
        <f t="shared" si="9"/>
        <v>5249</v>
      </c>
      <c r="AE33" s="20">
        <f t="shared" si="9"/>
        <v>5023</v>
      </c>
      <c r="AF33" s="20">
        <f t="shared" si="9"/>
        <v>5354</v>
      </c>
      <c r="AG33" s="20">
        <f t="shared" si="9"/>
        <v>12591.566666666668</v>
      </c>
      <c r="AI33" s="25"/>
    </row>
    <row r="34" spans="1:35" ht="15" customHeight="1" x14ac:dyDescent="0.2">
      <c r="A34" s="2" t="s">
        <v>81</v>
      </c>
      <c r="B34" s="19">
        <f>AVERAGE(B4:B29)</f>
        <v>2501.2307692307691</v>
      </c>
      <c r="C34" s="19">
        <f>AVERAGE(C4:C29)</f>
        <v>3322.3888888888887</v>
      </c>
      <c r="D34" s="19">
        <f>AVERAGE(D4:D29)</f>
        <v>3589</v>
      </c>
      <c r="E34" s="19">
        <f t="shared" ref="E34:K34" si="10">AVERAGE(E4:E29)</f>
        <v>3514.6190476190477</v>
      </c>
      <c r="F34" s="19">
        <f t="shared" si="10"/>
        <v>3736.5</v>
      </c>
      <c r="G34" s="19">
        <f t="shared" si="10"/>
        <v>3837.3333333333335</v>
      </c>
      <c r="H34" s="19">
        <f t="shared" si="10"/>
        <v>3876.5454545454545</v>
      </c>
      <c r="I34" s="19">
        <f t="shared" si="10"/>
        <v>3856.1304347826085</v>
      </c>
      <c r="J34" s="19">
        <f t="shared" si="10"/>
        <v>3847.7391304347825</v>
      </c>
      <c r="K34" s="19">
        <f t="shared" si="10"/>
        <v>3524.64</v>
      </c>
      <c r="L34" s="19">
        <f t="shared" ref="L34:P34" si="11">AVERAGE(L4:L29)</f>
        <v>3428.8</v>
      </c>
      <c r="M34" s="19">
        <f t="shared" si="11"/>
        <v>3290.4</v>
      </c>
      <c r="N34" s="19">
        <f t="shared" si="11"/>
        <v>3215.6</v>
      </c>
      <c r="O34" s="18">
        <f t="shared" si="11"/>
        <v>3090.3253222357475</v>
      </c>
      <c r="P34" s="18">
        <f t="shared" si="11"/>
        <v>2756.3510875925499</v>
      </c>
      <c r="Q34" s="18">
        <f t="shared" ref="Q34:AG34" si="12">AVERAGE(Q4:Q29)</f>
        <v>2416.4263543030652</v>
      </c>
      <c r="R34" s="18">
        <f t="shared" si="12"/>
        <v>2070.5208579484311</v>
      </c>
      <c r="S34" s="18">
        <f t="shared" si="12"/>
        <v>1907.634047160821</v>
      </c>
      <c r="T34" s="18">
        <f t="shared" si="12"/>
        <v>1780.5296000000003</v>
      </c>
      <c r="U34" s="18">
        <f t="shared" si="12"/>
        <v>1427.3267999999998</v>
      </c>
      <c r="V34" s="18">
        <f t="shared" si="12"/>
        <v>1302.4046153846152</v>
      </c>
      <c r="W34" s="18">
        <f t="shared" ref="W34:X34" si="13">AVERAGE(W4:W29)</f>
        <v>1326.0710652252956</v>
      </c>
      <c r="X34" s="18">
        <f t="shared" si="13"/>
        <v>1328.5968089548853</v>
      </c>
      <c r="Y34" s="18">
        <f t="shared" ref="Y34:Z34" si="14">AVERAGE(Y4:Y29)</f>
        <v>1147.2911538461537</v>
      </c>
      <c r="Z34" s="18">
        <f t="shared" si="14"/>
        <v>819.29153846153849</v>
      </c>
      <c r="AA34" s="18">
        <f t="shared" ref="AA34:AB34" si="15">AVERAGE(AA4:AA29)</f>
        <v>729.35692307692318</v>
      </c>
      <c r="AB34" s="18">
        <f t="shared" si="15"/>
        <v>689.63276136072648</v>
      </c>
      <c r="AC34" s="18">
        <f t="shared" ref="AC34:AD34" si="16">AVERAGE(AC4:AC29)</f>
        <v>252.88340084083902</v>
      </c>
      <c r="AD34" s="18">
        <f t="shared" si="16"/>
        <v>-84.064924170571913</v>
      </c>
      <c r="AE34" s="18">
        <f t="shared" ref="AE34:AF34" si="17">AVERAGE(AE4:AE29)</f>
        <v>-172.23648995444861</v>
      </c>
      <c r="AF34" s="18">
        <f t="shared" si="17"/>
        <v>-409.33926094877614</v>
      </c>
      <c r="AG34" s="18">
        <f t="shared" si="12"/>
        <v>1951.0215863849264</v>
      </c>
      <c r="AH34" s="47"/>
      <c r="AI34" s="25"/>
    </row>
    <row r="35" spans="1:35" ht="15" customHeight="1" x14ac:dyDescent="0.2">
      <c r="A35" s="12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</row>
    <row r="36" spans="1:35" ht="15" customHeight="1" x14ac:dyDescent="0.2">
      <c r="A36" s="35"/>
      <c r="B36" s="38" t="str">
        <f>IF($A$36="","",VLOOKUP($A$36,$A$4:B29,(B2-1989)))</f>
        <v/>
      </c>
      <c r="C36" s="41" t="str">
        <f>IF($A$36="","",VLOOKUP($A$36,$A$4:C29,(B2-1988)))</f>
        <v/>
      </c>
      <c r="D36" s="41" t="str">
        <f>IF($A$36="","",VLOOKUP($A$36,$A$4:D29,(C2-1988)))</f>
        <v/>
      </c>
      <c r="E36" s="41" t="str">
        <f>IF($A$36="","",VLOOKUP($A$36,$A$4:E29,(D2-1988)))</f>
        <v/>
      </c>
      <c r="F36" s="41" t="str">
        <f>IF($A$36="","",VLOOKUP($A$36,$A$4:F29,(E2-1988)))</f>
        <v/>
      </c>
      <c r="G36" s="41" t="str">
        <f>IF($A$36="","",VLOOKUP($A$36,$A$4:G29,(F2-1988)))</f>
        <v/>
      </c>
      <c r="H36" s="41" t="str">
        <f>IF($A$36="","",VLOOKUP($A$36,$A$4:H29,(G2-1988)))</f>
        <v/>
      </c>
      <c r="I36" s="41" t="str">
        <f>IF($A$36="","",VLOOKUP($A$36,$A$4:I29,(H2-1988)))</f>
        <v/>
      </c>
      <c r="J36" s="41" t="str">
        <f>IF($A$36="","",VLOOKUP($A$36,$A$4:J29,(I2-1988)))</f>
        <v/>
      </c>
      <c r="K36" s="41" t="str">
        <f>IF($A$36="","",VLOOKUP($A$36,$A$4:K29,(J2-1988)))</f>
        <v/>
      </c>
      <c r="L36" s="41" t="str">
        <f>IF($A$36="","",VLOOKUP($A$36,$A$4:L29,(K2-1988)))</f>
        <v/>
      </c>
      <c r="M36" s="41" t="str">
        <f>IF($A$36="","",VLOOKUP($A$36,$A$4:M29,(L2-1988)))</f>
        <v/>
      </c>
      <c r="N36" s="41" t="str">
        <f>IF($A$36="","",VLOOKUP($A$36,$A$4:N29,(M2-1988)))</f>
        <v/>
      </c>
      <c r="O36" s="41" t="str">
        <f>IF($A$36="","",VLOOKUP($A$36,$A$4:O29,(N2-1988)))</f>
        <v/>
      </c>
      <c r="P36" s="41" t="str">
        <f>IF($A$36="","",VLOOKUP($A$36,$A$4:P29,(O2-1988)))</f>
        <v/>
      </c>
      <c r="Q36" s="41" t="str">
        <f>IF($A$36="","",VLOOKUP($A$36,$A$4:Q29,(P2-1988)))</f>
        <v/>
      </c>
      <c r="R36" s="41" t="str">
        <f>IF($A$36="","",VLOOKUP($A$36,$A$4:R29,(Q2-1988)))</f>
        <v/>
      </c>
      <c r="S36" s="41" t="str">
        <f>IF($A$36="","",VLOOKUP($A$36,$A$4:S29,(R2-1988)))</f>
        <v/>
      </c>
      <c r="T36" s="41" t="str">
        <f>IF($A$36="","",VLOOKUP($A$36,$A$4:T29,(S2-1988)))</f>
        <v/>
      </c>
      <c r="U36" s="41" t="str">
        <f>IF($A$36="","",VLOOKUP($A$36,$A$4:U29,(T2-1988)))</f>
        <v/>
      </c>
      <c r="V36" s="41" t="str">
        <f>IF($A$36="","",VLOOKUP($A$36,$A$4:V29,(U2-1988)))</f>
        <v/>
      </c>
      <c r="W36" s="41" t="str">
        <f>IF($A$36="","",VLOOKUP($A$36,$A$4:W29,(V2-1988)))</f>
        <v/>
      </c>
      <c r="X36" s="41" t="str">
        <f>IF($A$36="","",VLOOKUP($A$36,$A$4:X29,(W2-1988)))</f>
        <v/>
      </c>
      <c r="Y36" s="41" t="str">
        <f>IF($A$36="","",VLOOKUP($A$36,$A$4:Y29,(X2-1988)))</f>
        <v/>
      </c>
      <c r="Z36" s="41" t="str">
        <f>IF($A$36="","",VLOOKUP($A$36,$A$4:Z29,(Y2-1988)))</f>
        <v/>
      </c>
      <c r="AA36" s="41" t="str">
        <f>IF($A$36="","",VLOOKUP($A$36,$A$4:AA29,(Z2-1988)))</f>
        <v/>
      </c>
      <c r="AB36" s="41" t="str">
        <f>IF($A$36="","",VLOOKUP($A$36,$A$4:AB29,(AA2-1988)))</f>
        <v/>
      </c>
      <c r="AC36" s="41" t="str">
        <f>IF($A$36="","",VLOOKUP($A$36,$A$4:AC29,(AB2-1988)))</f>
        <v/>
      </c>
      <c r="AD36" s="41" t="str">
        <f>IF($A$36="","",VLOOKUP($A$36,$A$4:AD29,(AC2-1988)))</f>
        <v/>
      </c>
      <c r="AE36" s="41" t="str">
        <f>IF($A$36="","",VLOOKUP($A$36,$A$4:AE29,(AD2-1988)))</f>
        <v/>
      </c>
      <c r="AF36" s="41" t="str">
        <f>IF($A$36="","",VLOOKUP($A$36,$A$4:AF29,(AE2-1988)))</f>
        <v/>
      </c>
      <c r="AG36" s="41" t="str">
        <f>IF($A$36="","",VLOOKUP($A$36,$A$4:AG29,(V2-1988)))</f>
        <v/>
      </c>
      <c r="AH36" s="47"/>
    </row>
    <row r="37" spans="1:35" ht="15" customHeight="1" x14ac:dyDescent="0.2"/>
    <row r="38" spans="1:35" ht="15" customHeight="1" x14ac:dyDescent="0.2">
      <c r="A38" s="2" t="s">
        <v>29</v>
      </c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I38" s="14"/>
    </row>
    <row r="39" spans="1:35" ht="15" customHeight="1" x14ac:dyDescent="0.2">
      <c r="A39" s="7"/>
    </row>
    <row r="40" spans="1:35" ht="15" customHeight="1" x14ac:dyDescent="0.2">
      <c r="A40" s="7"/>
    </row>
    <row r="41" spans="1:35" ht="15" customHeight="1" x14ac:dyDescent="0.2">
      <c r="A41" s="15" t="s">
        <v>70</v>
      </c>
      <c r="B41" s="15"/>
      <c r="C41" s="15"/>
    </row>
    <row r="42" spans="1:35" ht="22.5" x14ac:dyDescent="0.2">
      <c r="A42" s="7" t="s">
        <v>71</v>
      </c>
      <c r="B42" s="45">
        <f t="shared" ref="B42:F42" si="18">COUNTIFS(B4:B29,"&lt;=1000")</f>
        <v>3</v>
      </c>
      <c r="C42" s="45">
        <f t="shared" si="18"/>
        <v>3</v>
      </c>
      <c r="D42" s="45">
        <f t="shared" si="18"/>
        <v>2</v>
      </c>
      <c r="E42" s="45">
        <f t="shared" si="18"/>
        <v>2</v>
      </c>
      <c r="F42" s="45">
        <f t="shared" si="18"/>
        <v>2</v>
      </c>
      <c r="G42" s="45">
        <f>COUNTIFS(G4:G29,"&lt;=1000")</f>
        <v>2</v>
      </c>
      <c r="H42" s="45">
        <f t="shared" ref="H42:AG42" si="19">COUNTIFS(H4:H29,"&lt;=1000")</f>
        <v>2</v>
      </c>
      <c r="I42" s="45">
        <f t="shared" si="19"/>
        <v>2</v>
      </c>
      <c r="J42" s="45">
        <f t="shared" si="19"/>
        <v>3</v>
      </c>
      <c r="K42" s="45">
        <f t="shared" si="19"/>
        <v>4</v>
      </c>
      <c r="L42" s="45">
        <f t="shared" si="19"/>
        <v>6</v>
      </c>
      <c r="M42" s="45">
        <f t="shared" si="19"/>
        <v>5</v>
      </c>
      <c r="N42" s="45">
        <f t="shared" si="19"/>
        <v>6</v>
      </c>
      <c r="O42" s="45">
        <f t="shared" si="19"/>
        <v>7</v>
      </c>
      <c r="P42" s="45">
        <f t="shared" si="19"/>
        <v>8</v>
      </c>
      <c r="Q42" s="45">
        <f t="shared" si="19"/>
        <v>9</v>
      </c>
      <c r="R42" s="45">
        <f t="shared" si="19"/>
        <v>10</v>
      </c>
      <c r="S42" s="45">
        <f t="shared" si="19"/>
        <v>12</v>
      </c>
      <c r="T42" s="45">
        <f t="shared" si="19"/>
        <v>11</v>
      </c>
      <c r="U42" s="45">
        <f t="shared" si="19"/>
        <v>11</v>
      </c>
      <c r="V42" s="45">
        <f t="shared" si="19"/>
        <v>13</v>
      </c>
      <c r="W42" s="45">
        <f t="shared" si="19"/>
        <v>11</v>
      </c>
      <c r="X42" s="45">
        <f t="shared" si="19"/>
        <v>11</v>
      </c>
      <c r="Y42" s="45">
        <f t="shared" si="19"/>
        <v>11</v>
      </c>
      <c r="Z42" s="45">
        <f t="shared" si="19"/>
        <v>13</v>
      </c>
      <c r="AA42" s="45">
        <f t="shared" ref="AA42:AB42" si="20">COUNTIFS(AA4:AA29,"&lt;=1000")</f>
        <v>15</v>
      </c>
      <c r="AB42" s="45">
        <f t="shared" si="20"/>
        <v>15</v>
      </c>
      <c r="AC42" s="45">
        <f t="shared" ref="AC42:AD42" si="21">COUNTIFS(AC4:AC29,"&lt;=1000")</f>
        <v>15</v>
      </c>
      <c r="AD42" s="45">
        <f t="shared" si="21"/>
        <v>18</v>
      </c>
      <c r="AE42" s="45">
        <f t="shared" ref="AE42:AF42" si="22">COUNTIFS(AE4:AE29,"&lt;=1000")</f>
        <v>17</v>
      </c>
      <c r="AF42" s="45">
        <f t="shared" si="22"/>
        <v>19</v>
      </c>
      <c r="AG42" s="45">
        <f t="shared" si="19"/>
        <v>11</v>
      </c>
    </row>
    <row r="43" spans="1:35" ht="22.5" x14ac:dyDescent="0.2">
      <c r="A43" s="33" t="s">
        <v>72</v>
      </c>
      <c r="B43" s="45">
        <f t="shared" ref="B43:F43" si="23">COUNTIFS(B4:B29,"&lt;=3000",B4:B29,"&gt;1000")</f>
        <v>6</v>
      </c>
      <c r="C43" s="45">
        <f t="shared" si="23"/>
        <v>5</v>
      </c>
      <c r="D43" s="45">
        <f t="shared" si="23"/>
        <v>5</v>
      </c>
      <c r="E43" s="45">
        <f t="shared" si="23"/>
        <v>7</v>
      </c>
      <c r="F43" s="45">
        <f t="shared" si="23"/>
        <v>6</v>
      </c>
      <c r="G43" s="45">
        <f>COUNTIFS(G4:G29,"&lt;=3000",G4:G29,"&gt;1000")</f>
        <v>7</v>
      </c>
      <c r="H43" s="45">
        <f t="shared" ref="H43:AG43" si="24">COUNTIFS(H4:H29,"&lt;=3000",H4:H29,"&gt;1000")</f>
        <v>7</v>
      </c>
      <c r="I43" s="45">
        <f t="shared" si="24"/>
        <v>8</v>
      </c>
      <c r="J43" s="45">
        <f t="shared" si="24"/>
        <v>8</v>
      </c>
      <c r="K43" s="45">
        <f t="shared" si="24"/>
        <v>10</v>
      </c>
      <c r="L43" s="45">
        <f t="shared" si="24"/>
        <v>8</v>
      </c>
      <c r="M43" s="45">
        <f t="shared" si="24"/>
        <v>9</v>
      </c>
      <c r="N43" s="45">
        <f t="shared" si="24"/>
        <v>8</v>
      </c>
      <c r="O43" s="45">
        <f t="shared" si="24"/>
        <v>8</v>
      </c>
      <c r="P43" s="45">
        <f t="shared" si="24"/>
        <v>9</v>
      </c>
      <c r="Q43" s="45">
        <f t="shared" si="24"/>
        <v>8</v>
      </c>
      <c r="R43" s="45">
        <f t="shared" si="24"/>
        <v>10</v>
      </c>
      <c r="S43" s="45">
        <f t="shared" si="24"/>
        <v>8</v>
      </c>
      <c r="T43" s="45">
        <f t="shared" si="24"/>
        <v>10</v>
      </c>
      <c r="U43" s="45">
        <f t="shared" si="24"/>
        <v>9</v>
      </c>
      <c r="V43" s="45">
        <f t="shared" si="24"/>
        <v>7</v>
      </c>
      <c r="W43" s="45">
        <f t="shared" si="24"/>
        <v>10</v>
      </c>
      <c r="X43" s="45">
        <f t="shared" si="24"/>
        <v>10</v>
      </c>
      <c r="Y43" s="45">
        <f t="shared" si="24"/>
        <v>10</v>
      </c>
      <c r="Z43" s="45">
        <f t="shared" si="24"/>
        <v>8</v>
      </c>
      <c r="AA43" s="45">
        <f t="shared" ref="AA43:AB43" si="25">COUNTIFS(AA4:AA29,"&lt;=3000",AA4:AA29,"&gt;1000")</f>
        <v>6</v>
      </c>
      <c r="AB43" s="45">
        <f t="shared" si="25"/>
        <v>6</v>
      </c>
      <c r="AC43" s="45">
        <f t="shared" ref="AC43:AD43" si="26">COUNTIFS(AC4:AC29,"&lt;=3000",AC4:AC29,"&gt;1000")</f>
        <v>5</v>
      </c>
      <c r="AD43" s="45">
        <f t="shared" si="26"/>
        <v>3</v>
      </c>
      <c r="AE43" s="45">
        <f t="shared" ref="AE43:AF43" si="27">COUNTIFS(AE4:AE29,"&lt;=3000",AE4:AE29,"&gt;1000")</f>
        <v>5</v>
      </c>
      <c r="AF43" s="45">
        <f t="shared" si="27"/>
        <v>3</v>
      </c>
      <c r="AG43" s="45">
        <f t="shared" si="24"/>
        <v>9</v>
      </c>
    </row>
    <row r="44" spans="1:35" ht="22.5" x14ac:dyDescent="0.2">
      <c r="A44" s="33" t="s">
        <v>73</v>
      </c>
      <c r="B44" s="45">
        <f t="shared" ref="B44:F44" si="28">COUNTIFS(B4:B29,"&lt;=5000",B4:B29,"&gt;3000")</f>
        <v>3</v>
      </c>
      <c r="C44" s="45">
        <f t="shared" si="28"/>
        <v>7</v>
      </c>
      <c r="D44" s="45">
        <f t="shared" si="28"/>
        <v>8</v>
      </c>
      <c r="E44" s="45">
        <f t="shared" si="28"/>
        <v>9</v>
      </c>
      <c r="F44" s="45">
        <f t="shared" si="28"/>
        <v>7</v>
      </c>
      <c r="G44" s="45">
        <f>COUNTIFS(G4:G29,"&lt;=5000",G4:G29,"&gt;3000")</f>
        <v>7</v>
      </c>
      <c r="H44" s="45">
        <f t="shared" ref="H44:AG44" si="29">COUNTIFS(H4:H29,"&lt;=5000",H4:H29,"&gt;3000")</f>
        <v>8</v>
      </c>
      <c r="I44" s="45">
        <f t="shared" si="29"/>
        <v>8</v>
      </c>
      <c r="J44" s="45">
        <f t="shared" si="29"/>
        <v>7</v>
      </c>
      <c r="K44" s="45">
        <f t="shared" si="29"/>
        <v>7</v>
      </c>
      <c r="L44" s="45">
        <f t="shared" si="29"/>
        <v>7</v>
      </c>
      <c r="M44" s="45">
        <f t="shared" si="29"/>
        <v>7</v>
      </c>
      <c r="N44" s="45">
        <f t="shared" si="29"/>
        <v>7</v>
      </c>
      <c r="O44" s="45">
        <f t="shared" si="29"/>
        <v>6</v>
      </c>
      <c r="P44" s="45">
        <f t="shared" si="29"/>
        <v>5</v>
      </c>
      <c r="Q44" s="45">
        <f t="shared" si="29"/>
        <v>4</v>
      </c>
      <c r="R44" s="45">
        <f t="shared" si="29"/>
        <v>3</v>
      </c>
      <c r="S44" s="45">
        <f t="shared" si="29"/>
        <v>3</v>
      </c>
      <c r="T44" s="45">
        <f t="shared" si="29"/>
        <v>2</v>
      </c>
      <c r="U44" s="45">
        <f t="shared" si="29"/>
        <v>4</v>
      </c>
      <c r="V44" s="45">
        <f t="shared" si="29"/>
        <v>5</v>
      </c>
      <c r="W44" s="45">
        <f t="shared" si="29"/>
        <v>4</v>
      </c>
      <c r="X44" s="45">
        <f t="shared" si="29"/>
        <v>4</v>
      </c>
      <c r="Y44" s="45">
        <f t="shared" si="29"/>
        <v>4</v>
      </c>
      <c r="Z44" s="45">
        <f t="shared" si="29"/>
        <v>4</v>
      </c>
      <c r="AA44" s="45">
        <f t="shared" ref="AA44:AB44" si="30">COUNTIFS(AA4:AA29,"&lt;=5000",AA4:AA29,"&gt;3000")</f>
        <v>4</v>
      </c>
      <c r="AB44" s="45">
        <f t="shared" si="30"/>
        <v>4</v>
      </c>
      <c r="AC44" s="45">
        <f t="shared" ref="AC44:AD44" si="31">COUNTIFS(AC4:AC29,"&lt;=5000",AC4:AC29,"&gt;3000")</f>
        <v>4</v>
      </c>
      <c r="AD44" s="45">
        <f t="shared" si="31"/>
        <v>4</v>
      </c>
      <c r="AE44" s="45">
        <f t="shared" ref="AE44:AF44" si="32">COUNTIFS(AE4:AE29,"&lt;=5000",AE4:AE29,"&gt;3000")</f>
        <v>3</v>
      </c>
      <c r="AF44" s="45">
        <f t="shared" si="32"/>
        <v>3</v>
      </c>
      <c r="AG44" s="45">
        <f t="shared" si="29"/>
        <v>4</v>
      </c>
    </row>
    <row r="45" spans="1:35" ht="22.5" x14ac:dyDescent="0.2">
      <c r="A45" s="33" t="s">
        <v>74</v>
      </c>
      <c r="B45" s="32">
        <f t="shared" ref="B45:F45" si="33">COUNTIFS(B4:B29,"&gt;5000")</f>
        <v>1</v>
      </c>
      <c r="C45" s="32">
        <f t="shared" si="33"/>
        <v>3</v>
      </c>
      <c r="D45" s="32">
        <f t="shared" si="33"/>
        <v>3</v>
      </c>
      <c r="E45" s="32">
        <f t="shared" si="33"/>
        <v>3</v>
      </c>
      <c r="F45" s="32">
        <f t="shared" si="33"/>
        <v>5</v>
      </c>
      <c r="G45" s="32">
        <f>COUNTIFS(G4:G29,"&gt;5000")</f>
        <v>5</v>
      </c>
      <c r="H45" s="32">
        <f t="shared" ref="H45:AG45" si="34">COUNTIFS(H4:H29,"&gt;5000")</f>
        <v>5</v>
      </c>
      <c r="I45" s="32">
        <f t="shared" si="34"/>
        <v>5</v>
      </c>
      <c r="J45" s="32">
        <f t="shared" si="34"/>
        <v>5</v>
      </c>
      <c r="K45" s="32">
        <f t="shared" si="34"/>
        <v>4</v>
      </c>
      <c r="L45" s="32">
        <f t="shared" si="34"/>
        <v>4</v>
      </c>
      <c r="M45" s="32">
        <f t="shared" si="34"/>
        <v>4</v>
      </c>
      <c r="N45" s="32">
        <f t="shared" si="34"/>
        <v>4</v>
      </c>
      <c r="O45" s="32">
        <f t="shared" si="34"/>
        <v>4</v>
      </c>
      <c r="P45" s="32">
        <f t="shared" si="34"/>
        <v>3</v>
      </c>
      <c r="Q45" s="32">
        <f t="shared" si="34"/>
        <v>3</v>
      </c>
      <c r="R45" s="32">
        <f t="shared" si="34"/>
        <v>2</v>
      </c>
      <c r="S45" s="32">
        <f t="shared" si="34"/>
        <v>2</v>
      </c>
      <c r="T45" s="32">
        <f t="shared" si="34"/>
        <v>2</v>
      </c>
      <c r="U45" s="32">
        <f t="shared" si="34"/>
        <v>1</v>
      </c>
      <c r="V45" s="32">
        <f t="shared" si="34"/>
        <v>1</v>
      </c>
      <c r="W45" s="32">
        <f t="shared" si="34"/>
        <v>1</v>
      </c>
      <c r="X45" s="32">
        <f t="shared" si="34"/>
        <v>1</v>
      </c>
      <c r="Y45" s="32">
        <f t="shared" si="34"/>
        <v>1</v>
      </c>
      <c r="Z45" s="32">
        <f t="shared" si="34"/>
        <v>1</v>
      </c>
      <c r="AA45" s="32">
        <f t="shared" ref="AA45:AB45" si="35">COUNTIFS(AA4:AA29,"&gt;5000")</f>
        <v>1</v>
      </c>
      <c r="AB45" s="32">
        <f t="shared" si="35"/>
        <v>1</v>
      </c>
      <c r="AC45" s="32">
        <f t="shared" ref="AC45:AD45" si="36">COUNTIFS(AC4:AC29,"&gt;5000")</f>
        <v>1</v>
      </c>
      <c r="AD45" s="32">
        <f t="shared" si="36"/>
        <v>1</v>
      </c>
      <c r="AE45" s="32">
        <f t="shared" ref="AE45:AF45" si="37">COUNTIFS(AE4:AE29,"&gt;5000")</f>
        <v>1</v>
      </c>
      <c r="AF45" s="32">
        <f t="shared" si="37"/>
        <v>1</v>
      </c>
      <c r="AG45" s="32">
        <f t="shared" si="34"/>
        <v>2</v>
      </c>
    </row>
    <row r="46" spans="1:35" ht="15" customHeight="1" x14ac:dyDescent="0.2">
      <c r="A46" s="2" t="s">
        <v>39</v>
      </c>
      <c r="B46" s="32">
        <f>COUNTIF(B4:B29,"&lt;=0")+COUNTIF(B4:B29,"&gt;0")</f>
        <v>13</v>
      </c>
      <c r="C46" s="32">
        <f t="shared" ref="C46:P46" si="38">COUNTIF(C4:C29,"&lt;=0")+COUNTIF(C4:C29,"&gt;0")</f>
        <v>18</v>
      </c>
      <c r="D46" s="32">
        <f t="shared" si="38"/>
        <v>18</v>
      </c>
      <c r="E46" s="32">
        <f t="shared" si="38"/>
        <v>21</v>
      </c>
      <c r="F46" s="32">
        <f t="shared" si="38"/>
        <v>20</v>
      </c>
      <c r="G46" s="32">
        <f t="shared" si="38"/>
        <v>21</v>
      </c>
      <c r="H46" s="32">
        <f t="shared" si="38"/>
        <v>22</v>
      </c>
      <c r="I46" s="32">
        <f t="shared" si="38"/>
        <v>23</v>
      </c>
      <c r="J46" s="32">
        <f t="shared" si="38"/>
        <v>23</v>
      </c>
      <c r="K46" s="32">
        <f t="shared" si="38"/>
        <v>25</v>
      </c>
      <c r="L46" s="32">
        <f t="shared" si="38"/>
        <v>25</v>
      </c>
      <c r="M46" s="32">
        <f t="shared" si="38"/>
        <v>25</v>
      </c>
      <c r="N46" s="32">
        <f t="shared" si="38"/>
        <v>25</v>
      </c>
      <c r="O46" s="32">
        <f t="shared" si="38"/>
        <v>25</v>
      </c>
      <c r="P46" s="32">
        <f t="shared" si="38"/>
        <v>25</v>
      </c>
      <c r="Q46" s="32">
        <f t="shared" ref="Q46:AG46" si="39">COUNTIF(Q4:Q29,"&lt;=0")+COUNTIF(Q4:Q29,"&gt;0")</f>
        <v>24</v>
      </c>
      <c r="R46" s="32">
        <f t="shared" si="39"/>
        <v>25</v>
      </c>
      <c r="S46" s="32">
        <f t="shared" si="39"/>
        <v>25</v>
      </c>
      <c r="T46" s="32">
        <f t="shared" si="39"/>
        <v>25</v>
      </c>
      <c r="U46" s="32">
        <f t="shared" si="39"/>
        <v>25</v>
      </c>
      <c r="V46" s="32">
        <f t="shared" si="39"/>
        <v>26</v>
      </c>
      <c r="W46" s="32">
        <f t="shared" ref="W46:X46" si="40">COUNTIF(W4:W29,"&lt;=0")+COUNTIF(W4:W29,"&gt;0")</f>
        <v>26</v>
      </c>
      <c r="X46" s="32">
        <f t="shared" si="40"/>
        <v>26</v>
      </c>
      <c r="Y46" s="32">
        <f t="shared" ref="Y46:Z46" si="41">COUNTIF(Y4:Y29,"&lt;=0")+COUNTIF(Y4:Y29,"&gt;0")</f>
        <v>26</v>
      </c>
      <c r="Z46" s="32">
        <f t="shared" si="41"/>
        <v>26</v>
      </c>
      <c r="AA46" s="32">
        <f t="shared" ref="AA46:AB46" si="42">COUNTIF(AA4:AA29,"&lt;=0")+COUNTIF(AA4:AA29,"&gt;0")</f>
        <v>26</v>
      </c>
      <c r="AB46" s="32">
        <f t="shared" si="42"/>
        <v>26</v>
      </c>
      <c r="AC46" s="32">
        <f t="shared" ref="AC46:AD46" si="43">COUNTIF(AC4:AC29,"&lt;=0")+COUNTIF(AC4:AC29,"&gt;0")</f>
        <v>25</v>
      </c>
      <c r="AD46" s="32">
        <f t="shared" si="43"/>
        <v>26</v>
      </c>
      <c r="AE46" s="32">
        <f t="shared" ref="AE46:AF46" si="44">COUNTIF(AE4:AE29,"&lt;=0")+COUNTIF(AE4:AE29,"&gt;0")</f>
        <v>26</v>
      </c>
      <c r="AF46" s="32">
        <f t="shared" si="44"/>
        <v>26</v>
      </c>
      <c r="AG46" s="32">
        <f t="shared" si="39"/>
        <v>26</v>
      </c>
    </row>
    <row r="47" spans="1:35" ht="15" customHeight="1" x14ac:dyDescent="0.2"/>
    <row r="74" spans="1:1" ht="20.25" x14ac:dyDescent="0.3">
      <c r="A74" s="49" t="s">
        <v>87</v>
      </c>
    </row>
    <row r="103" spans="1:14" ht="12.75" x14ac:dyDescent="0.2">
      <c r="A103"/>
      <c r="J103" s="27">
        <v>2013</v>
      </c>
      <c r="K103" s="27">
        <f t="shared" ref="K103:N103" si="45">J103+2</f>
        <v>2015</v>
      </c>
      <c r="L103" s="27">
        <f t="shared" si="45"/>
        <v>2017</v>
      </c>
      <c r="M103" s="27">
        <f t="shared" si="45"/>
        <v>2019</v>
      </c>
      <c r="N103" s="27">
        <f t="shared" si="45"/>
        <v>2021</v>
      </c>
    </row>
    <row r="104" spans="1:14" ht="12.75" x14ac:dyDescent="0.2">
      <c r="A104"/>
      <c r="J104"/>
      <c r="K104"/>
      <c r="L104"/>
      <c r="M104"/>
      <c r="N104" s="52"/>
    </row>
    <row r="105" spans="1:14" ht="12.75" x14ac:dyDescent="0.2">
      <c r="A105" t="s">
        <v>135</v>
      </c>
      <c r="J105" s="45">
        <f>+X42</f>
        <v>11</v>
      </c>
      <c r="K105" s="45">
        <f>+Z42</f>
        <v>13</v>
      </c>
      <c r="L105" s="45">
        <f>+AB42</f>
        <v>15</v>
      </c>
      <c r="M105" s="45">
        <f>+AD42</f>
        <v>18</v>
      </c>
      <c r="N105" s="45">
        <f>+AF42</f>
        <v>19</v>
      </c>
    </row>
    <row r="106" spans="1:14" ht="12.75" x14ac:dyDescent="0.2">
      <c r="A106" t="s">
        <v>136</v>
      </c>
      <c r="J106" s="45">
        <f t="shared" ref="J106:J108" si="46">+X43</f>
        <v>10</v>
      </c>
      <c r="K106" s="45">
        <f t="shared" ref="K106:K108" si="47">+Z43</f>
        <v>8</v>
      </c>
      <c r="L106" s="45">
        <f t="shared" ref="L106:L108" si="48">+AB43</f>
        <v>6</v>
      </c>
      <c r="M106" s="45">
        <f t="shared" ref="M106:M108" si="49">+AD43</f>
        <v>3</v>
      </c>
      <c r="N106" s="45">
        <f t="shared" ref="N106:N108" si="50">+AF43</f>
        <v>3</v>
      </c>
    </row>
    <row r="107" spans="1:14" ht="12.75" x14ac:dyDescent="0.2">
      <c r="A107" t="s">
        <v>137</v>
      </c>
      <c r="J107" s="45">
        <f t="shared" si="46"/>
        <v>4</v>
      </c>
      <c r="K107" s="45">
        <f t="shared" si="47"/>
        <v>4</v>
      </c>
      <c r="L107" s="45">
        <f t="shared" si="48"/>
        <v>4</v>
      </c>
      <c r="M107" s="45">
        <f t="shared" si="49"/>
        <v>4</v>
      </c>
      <c r="N107" s="45">
        <f t="shared" si="50"/>
        <v>3</v>
      </c>
    </row>
    <row r="108" spans="1:14" ht="12.75" x14ac:dyDescent="0.2">
      <c r="A108" t="s">
        <v>138</v>
      </c>
      <c r="J108" s="45">
        <f t="shared" si="46"/>
        <v>1</v>
      </c>
      <c r="K108" s="45">
        <f t="shared" si="47"/>
        <v>1</v>
      </c>
      <c r="L108" s="45">
        <f t="shared" si="48"/>
        <v>1</v>
      </c>
      <c r="M108" s="45">
        <f t="shared" si="49"/>
        <v>1</v>
      </c>
      <c r="N108" s="45">
        <f t="shared" si="50"/>
        <v>1</v>
      </c>
    </row>
    <row r="109" spans="1:14" ht="12.75" x14ac:dyDescent="0.2">
      <c r="A109"/>
      <c r="J109"/>
      <c r="K109"/>
      <c r="L109"/>
      <c r="M109"/>
      <c r="N109" s="52"/>
    </row>
    <row r="110" spans="1:14" ht="12.75" x14ac:dyDescent="0.2">
      <c r="A110" t="s">
        <v>91</v>
      </c>
      <c r="J110">
        <f>SUM(J105:J109)</f>
        <v>26</v>
      </c>
      <c r="K110">
        <f>SUM(K105:K109)</f>
        <v>26</v>
      </c>
      <c r="L110">
        <f>SUM(L105:L109)</f>
        <v>26</v>
      </c>
      <c r="M110">
        <f>SUM(M105:M109)</f>
        <v>26</v>
      </c>
      <c r="N110" s="52">
        <f>SUM(N105:N109)</f>
        <v>26</v>
      </c>
    </row>
    <row r="111" spans="1:14" ht="12.75" x14ac:dyDescent="0.2">
      <c r="A111"/>
    </row>
    <row r="112" spans="1:14" ht="12.75" x14ac:dyDescent="0.2">
      <c r="A112" t="s">
        <v>139</v>
      </c>
    </row>
    <row r="113" spans="1:1" ht="12.75" x14ac:dyDescent="0.2">
      <c r="A113" t="s">
        <v>140</v>
      </c>
    </row>
    <row r="114" spans="1:1" ht="12.75" x14ac:dyDescent="0.2">
      <c r="A114" t="s">
        <v>141</v>
      </c>
    </row>
    <row r="115" spans="1:1" ht="12.75" x14ac:dyDescent="0.2">
      <c r="A115" t="s">
        <v>142</v>
      </c>
    </row>
  </sheetData>
  <autoFilter ref="A3:AG29"/>
  <phoneticPr fontId="4" type="noConversion"/>
  <conditionalFormatting sqref="B46:W46 AG46">
    <cfRule type="cellIs" dxfId="6" priority="7" stopIfTrue="1" operator="notEqual">
      <formula>SUM(B42:B45)</formula>
    </cfRule>
  </conditionalFormatting>
  <conditionalFormatting sqref="C36">
    <cfRule type="expression" dxfId="5" priority="6">
      <formula>OR(C36&lt;&gt;0,C36=0)</formula>
    </cfRule>
  </conditionalFormatting>
  <conditionalFormatting sqref="D36:W36 AG36">
    <cfRule type="expression" dxfId="4" priority="5">
      <formula>OR(D36&lt;&gt;0,D36=0)</formula>
    </cfRule>
  </conditionalFormatting>
  <conditionalFormatting sqref="X46:AC46">
    <cfRule type="cellIs" dxfId="3" priority="4" stopIfTrue="1" operator="notEqual">
      <formula>SUM(X42:X45)</formula>
    </cfRule>
  </conditionalFormatting>
  <conditionalFormatting sqref="X36:AC36">
    <cfRule type="expression" dxfId="2" priority="3">
      <formula>OR(X36&lt;&gt;0,X36=0)</formula>
    </cfRule>
  </conditionalFormatting>
  <conditionalFormatting sqref="AD46:AF46">
    <cfRule type="cellIs" dxfId="1" priority="2" stopIfTrue="1" operator="notEqual">
      <formula>SUM(AD42:AD45)</formula>
    </cfRule>
  </conditionalFormatting>
  <conditionalFormatting sqref="AD36:AF36">
    <cfRule type="expression" dxfId="0" priority="1">
      <formula>OR(AD36&lt;&gt;0,AD36=0)</formula>
    </cfRule>
  </conditionalFormatting>
  <dataValidations count="1">
    <dataValidation type="list" allowBlank="1" showInputMessage="1" showErrorMessage="1" sqref="A36">
      <formula1>$A$3:$A$29</formula1>
    </dataValidation>
  </dataValidations>
  <pageMargins left="0.78740157480314965" right="0.78740157480314965" top="0.59055118110236227" bottom="0.59055118110236227" header="0.51181102362204722" footer="0.51181102362204722"/>
  <pageSetup paperSize="9" scale="87" fitToHeight="2" orientation="landscape" r:id="rId1"/>
  <headerFooter alignWithMargins="0">
    <oddFooter>&amp;CNettoschuld je Einwohner</oddFooter>
  </headerFooter>
  <rowBreaks count="1" manualBreakCount="1">
    <brk id="38" max="16383" man="1"/>
  </rowBreaks>
  <customProperties>
    <customPr name="EpmWorksheetKeyString_GUID" r:id="rId2"/>
  </customProperties>
  <ignoredErrors>
    <ignoredError sqref="G42:G45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1" r:id="rId5" name="Group Box 57">
              <controlPr defaultSize="0" autoFill="0" autoPict="0">
                <anchor moveWithCells="1">
                  <from>
                    <xdr:col>0</xdr:col>
                    <xdr:colOff>19050</xdr:colOff>
                    <xdr:row>34</xdr:row>
                    <xdr:rowOff>85725</xdr:rowOff>
                  </from>
                  <to>
                    <xdr:col>1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Inhalt - Contenu</vt:lpstr>
      <vt:lpstr>1</vt:lpstr>
      <vt:lpstr>2</vt:lpstr>
      <vt:lpstr>3</vt:lpstr>
      <vt:lpstr>4</vt:lpstr>
      <vt:lpstr>5</vt:lpstr>
      <vt:lpstr>6</vt:lpstr>
      <vt:lpstr>7</vt:lpstr>
      <vt:lpstr>'Inhalt - Contenu'!Druckbereich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Etat du Valais / Staat Wallis</dc:creator>
  <cp:lastModifiedBy>Bertschi, Michael FKD</cp:lastModifiedBy>
  <cp:lastPrinted>2021-02-23T14:58:29Z</cp:lastPrinted>
  <dcterms:created xsi:type="dcterms:W3CDTF">2010-03-09T12:15:07Z</dcterms:created>
  <dcterms:modified xsi:type="dcterms:W3CDTF">2023-04-17T13:57:52Z</dcterms:modified>
</cp:coreProperties>
</file>