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185" yWindow="0" windowWidth="8115" windowHeight="8055" tabRatio="905" activeTab="1"/>
  </bookViews>
  <sheets>
    <sheet name="Wegleitung" sheetId="1" r:id="rId1"/>
    <sheet name="Eingabemaske mit GBII" sheetId="2" r:id="rId2"/>
    <sheet name="Geldfl.rg mit GBII" sheetId="3" r:id="rId3"/>
    <sheet name="Eingabemaske ohne GBII" sheetId="4" r:id="rId4"/>
    <sheet name="Geldfl.rg ohne GBII" sheetId="5" r:id="rId5"/>
  </sheets>
  <definedNames>
    <definedName name="_xlnm.Print_Area" localSheetId="1">'Eingabemaske mit GBII'!$A$1:$H$288</definedName>
    <definedName name="_xlnm.Print_Area" localSheetId="3">'Eingabemaske ohne GBII'!$A$1:$H$154</definedName>
    <definedName name="_xlnm.Print_Titles" localSheetId="1">'Eingabemaske mit GBII'!$8:$9</definedName>
    <definedName name="_xlnm.Print_Titles" localSheetId="3">'Eingabemaske ohne GBII'!$8:$9</definedName>
    <definedName name="_xlnm.Print_Titles" localSheetId="2">'Geldfl.rg mit GBII'!$1:$6</definedName>
    <definedName name="_xlnm.Print_Titles" localSheetId="4">'Geldfl.rg ohne GBII'!$1:$6</definedName>
  </definedNames>
  <calcPr fullCalcOnLoad="1"/>
</workbook>
</file>

<file path=xl/sharedStrings.xml><?xml version="1.0" encoding="utf-8"?>
<sst xmlns="http://schemas.openxmlformats.org/spreadsheetml/2006/main" count="342" uniqueCount="194">
  <si>
    <t>Geldfluss aus Investitionstätigkeit</t>
  </si>
  <si>
    <t>Zahlungen für Nettoinvestitionen Verwaltungsvermögen</t>
  </si>
  <si>
    <t>Verkauf Liegenschaften Finanzvermögen</t>
  </si>
  <si>
    <t>Investitionen Liegenschaften Finanzvermögen</t>
  </si>
  <si>
    <t>Geldfluss aus Finanzierungstätigkeit</t>
  </si>
  <si>
    <t>Gemeinde</t>
  </si>
  <si>
    <t>Guthaben</t>
  </si>
  <si>
    <t>Vorräte</t>
  </si>
  <si>
    <t>Laufende Verpflichtungen</t>
  </si>
  <si>
    <t>Jahr</t>
  </si>
  <si>
    <t>Nettoinvestitionen Verwaltungsvermögen</t>
  </si>
  <si>
    <t>Abwasserbeseitigung</t>
  </si>
  <si>
    <t>Wegleitung Geldflussrechnung</t>
  </si>
  <si>
    <t>1.</t>
  </si>
  <si>
    <t>Die Eingabe der Daten erfolgt über die Mappe "Eingabemaske".</t>
  </si>
  <si>
    <t>2.</t>
  </si>
  <si>
    <t>3.</t>
  </si>
  <si>
    <t>4.</t>
  </si>
  <si>
    <t>5.</t>
  </si>
  <si>
    <t>6.</t>
  </si>
  <si>
    <t>7.</t>
  </si>
  <si>
    <t>Alle weissen Felder sind beschreibbar, die restlichen sind gesperrt.</t>
  </si>
  <si>
    <t>8.</t>
  </si>
  <si>
    <t>9.</t>
  </si>
  <si>
    <t>Übertrag Liegenschaften Finanzvermögen in Liegenschaften Verwaltungsvermögen</t>
  </si>
  <si>
    <t>Offene Kreditoren EG aus IR</t>
  </si>
  <si>
    <t>HRM2-Kto.</t>
  </si>
  <si>
    <t>Flüssige Mittel</t>
  </si>
  <si>
    <t>CHF</t>
  </si>
  <si>
    <t>Bezeichnung</t>
  </si>
  <si>
    <t>Abschreibungen Verwaltungsvermögen</t>
  </si>
  <si>
    <t>Abschreib. Inv.beiträge/ (-) Auflösung pass. Inv.beiträge/ (-) zusätzl. Auflös. p. I.</t>
  </si>
  <si>
    <t>Zusätzliche Abschreibungen</t>
  </si>
  <si>
    <t>Zusätzliche Abschreibungen auf Darlehen, Beteiligungen, Inv.beiträgen</t>
  </si>
  <si>
    <t>Wertberichtigungen Darlehen VV</t>
  </si>
  <si>
    <t>Wertberichtigungen Beteiligungen VV</t>
  </si>
  <si>
    <t>(-) Aufwertung VV</t>
  </si>
  <si>
    <t>Geldfluss aus operativer Tätigkeit Einwohnergemeinde (allg. Haushalt)</t>
  </si>
  <si>
    <t>Geldfluss Wasserwerk</t>
  </si>
  <si>
    <t>Geldfluss Abwasserbeseitigung</t>
  </si>
  <si>
    <t>Geldfluss Abfallbeseitigung</t>
  </si>
  <si>
    <t>(-) Vergabe Darlehen Verwaltungsvermögen</t>
  </si>
  <si>
    <t>Rückzahlung Darlehen Verwaltungsvermögen</t>
  </si>
  <si>
    <t>(-) Kauf Beteiligungen Verwaltungsvermögen</t>
  </si>
  <si>
    <t>Verkauf Beteiligungen Verwaltungsvermögen</t>
  </si>
  <si>
    <t>(-) Kauf Liegenschaften Finanzvermögen</t>
  </si>
  <si>
    <t>(-) Investitionen Liegenschaften Finanzvermögen</t>
  </si>
  <si>
    <t>(-) Kauf kurzfristige Finanzanlagen</t>
  </si>
  <si>
    <t>Verkauf kurzfristige Finanzanlagen</t>
  </si>
  <si>
    <t>(-) Kauf langfristige Finanzanlagen</t>
  </si>
  <si>
    <t>Verkauf langfristige Finanzanlagen</t>
  </si>
  <si>
    <t>Geldfluss aus Investitionstätigkeit Einwohnergemeinde (allg. Haushalt)</t>
  </si>
  <si>
    <t>Zahlungen für Nettoinvestitionen Wasserwerk</t>
  </si>
  <si>
    <t>Zahlungen für Nettoinvestitionen Abwasserbeseitigung</t>
  </si>
  <si>
    <t>Zahlungen für Nettoinvestitionen Abfallbeseitigung</t>
  </si>
  <si>
    <t>Aufnahme kurzfristige Finanzverbindlichkeiten</t>
  </si>
  <si>
    <t>(-) Rückzahlung kurzfristige Finanzverbindlichkeiten</t>
  </si>
  <si>
    <t>(-) Rückzahlung langfristige Finanzverbindlichkeiten</t>
  </si>
  <si>
    <t>Geldfluss aus operativer Tätigkeit Wasserwerk</t>
  </si>
  <si>
    <t>Geldfluss aus operativer Tätigkeit Abwasserbeseitigung</t>
  </si>
  <si>
    <t>Geldfluss aus operativer Tätigkeit Abfallbeseitigung</t>
  </si>
  <si>
    <t>Bestand Flüssige Mittel 1.1.</t>
  </si>
  <si>
    <t>Bestand Flüssige Mittel 31.12.</t>
  </si>
  <si>
    <t>Kontrollrechnung: Differenz</t>
  </si>
  <si>
    <t>Aufwandüberschuss</t>
  </si>
  <si>
    <t>Ertragsüberschuss</t>
  </si>
  <si>
    <t>Zusätzliche Abschreibung (allg. Haushalt)</t>
  </si>
  <si>
    <t>Zusätzliche Abschreibungen auf Darlehen, Beteiligungen, Investitionsbeiträgen</t>
  </si>
  <si>
    <t>MWST-Vorsteuerguthaben ER Wasserwerk</t>
  </si>
  <si>
    <t>MWST-Vorsteuerguthaben ER Abwasserbeseitigung</t>
  </si>
  <si>
    <t>Langfristige Forderungen</t>
  </si>
  <si>
    <t>Forderungen Spezialfinanzierungen im FK</t>
  </si>
  <si>
    <t>Kurzfristige Rückstellungen</t>
  </si>
  <si>
    <t>Kurzfristige Rückstellungen der Investitionsrechnung</t>
  </si>
  <si>
    <t>Langfristige Rückstellungen</t>
  </si>
  <si>
    <t>Rückstellungen der Investitionsrechnung</t>
  </si>
  <si>
    <t>Verbindlichkeiten Spezialfinanzierung im FK</t>
  </si>
  <si>
    <t>Rücklagen Globalbudgetbereiche</t>
  </si>
  <si>
    <t>Vorfinanzierungen allg. Haushalt</t>
  </si>
  <si>
    <t>Fonds im Eigenkapital</t>
  </si>
  <si>
    <t>Legate, Stiftungen, Zuwendungen</t>
  </si>
  <si>
    <t>Handelswaren Wasserwerk</t>
  </si>
  <si>
    <t>Roh- und Hilfsmaterial Wasserwerk</t>
  </si>
  <si>
    <t>Angefangene Arbeiten Wasserwerk</t>
  </si>
  <si>
    <t>Geleistete Anzahlungen Wasserwerk</t>
  </si>
  <si>
    <t>MWST Wasserwerk</t>
  </si>
  <si>
    <t>Vergabe Darlehen Verwaltungsvermögen</t>
  </si>
  <si>
    <t>Angefangene Arbeiten Abwasserbeseitigung</t>
  </si>
  <si>
    <t>Geleistete Anzahlungen Abwasserbeseitigung</t>
  </si>
  <si>
    <t>Angefangene Arbeiten Abfallbeseitigung</t>
  </si>
  <si>
    <t>Geleistete Anzahlungen Abfallbeseitigung</t>
  </si>
  <si>
    <t>MWST Abwasserbeseitigung</t>
  </si>
  <si>
    <t>Angefangene Arbeiten Elektrizitätswerk</t>
  </si>
  <si>
    <t>Geleistete Anzahlungen Elektrizitätswerk</t>
  </si>
  <si>
    <t>Roh- und Hilfsmaterial Elektrizitätswerk</t>
  </si>
  <si>
    <t>Handelswaren Elektrizitätswerk</t>
  </si>
  <si>
    <t>Übertrag Liegenschaften Verwaltungsvermögen in Finanzvermögen</t>
  </si>
  <si>
    <t>Debit- und Kreditkarten</t>
  </si>
  <si>
    <t>Übrige flüssige Mittel</t>
  </si>
  <si>
    <t>Kontokorrente mit Dritten (ohne KK Kanton)</t>
  </si>
  <si>
    <t>Kontokorrent mit Dritten (ohne KK Kanton)</t>
  </si>
  <si>
    <t>Rückzahlung kurzfristige Finanzverbindlichkeiten</t>
  </si>
  <si>
    <t>Aufnahme kurzfristige Finanzverbindlichkeiten bei Finanzintermediären</t>
  </si>
  <si>
    <t>Rückzahlung kurzfristige Finanzverbindlichkeiten bei Finanzintermediären</t>
  </si>
  <si>
    <t>Aufnahme langfristige Finanzverbindlichkeiten</t>
  </si>
  <si>
    <t>Rückzahlung langfristige Finanzverbindlichkeiten</t>
  </si>
  <si>
    <t>Investitions-
rechnung</t>
  </si>
  <si>
    <t>Zunahme langfristige Forderungen</t>
  </si>
  <si>
    <t>Abnahme langfristige Forderungen</t>
  </si>
  <si>
    <t>Abschreibungen Investitionsbeiträge</t>
  </si>
  <si>
    <t>(-) Werberichtigungen Anlagen FV</t>
  </si>
  <si>
    <t>Wertberichtigungen Anlagen FV</t>
  </si>
  <si>
    <t>Verluste aus Veräusserung Finanzanlagen FV und Übertragung Finanzanlagen FV ins Verwaltungsvermögen</t>
  </si>
  <si>
    <t>Verluste aus Veräusserung Sachanlagen FV und Übertragung Sachanlagen FV ins Verwaltungsvermögen</t>
  </si>
  <si>
    <t>(-) Auflösung passivierte Investitionsbeiträge</t>
  </si>
  <si>
    <t>(-) Zusätzliche Auflösung passivierter Investitionsbeiträge</t>
  </si>
  <si>
    <t>Gemeindebetriebe</t>
  </si>
  <si>
    <t>Offene Kreditoren Bürgergemeinde, u.a.</t>
  </si>
  <si>
    <t>(-) Gewinne aus Veräusserung Sachanlagen FV</t>
  </si>
  <si>
    <t>(-) Gewinne aus Veräusserung Finanzanlagen FV</t>
  </si>
  <si>
    <t>Wurde Verkauf bzw. Kauf von Beteiligungen über die IR verbucht? 
Ja / Nein</t>
  </si>
  <si>
    <t>Aktive Rechnungsabgrenzungen</t>
  </si>
  <si>
    <t>Aktive Rechnungsabgrenzungen Investitionsrechnung</t>
  </si>
  <si>
    <t>Kurzfr. Finanzverbindlichkeiten bei Finanzintermediären</t>
  </si>
  <si>
    <t>Passive Rechnungsabgrenzungen</t>
  </si>
  <si>
    <t>Passive Rechnungsabgrenzungen Investitionsrechnung</t>
  </si>
  <si>
    <t>Wurde Rückzahlung bzw. Vergabe von Darlehen über die IR verbucht? Ja / Nein</t>
  </si>
  <si>
    <t>Zunahme passivierte Investitionsbeiträge</t>
  </si>
  <si>
    <t>Abnahme passivierte Investitionsbeiträge</t>
  </si>
  <si>
    <t>Wasserwerk</t>
  </si>
  <si>
    <t>Debitoren Wasserwerk aus Erfolgsrechnung</t>
  </si>
  <si>
    <t>Kreditoren Wasserwerk aus Erfolgsrechnung</t>
  </si>
  <si>
    <t>Vorfinanzierungen Wasserwerk</t>
  </si>
  <si>
    <t>Nettoinvestitionen (Investitionsrechnung)</t>
  </si>
  <si>
    <t>Offene Kreditoren Wasserwerk aus IR</t>
  </si>
  <si>
    <t>Offene Debitoren Wasserwerk aus IR (Anschlussgeb.)</t>
  </si>
  <si>
    <t>Debitoren Abwasserbeseitigung aus Erfolgsrechnung</t>
  </si>
  <si>
    <t>Kreditoren Abwasserbeseitigung aus Erfolgsrechnung</t>
  </si>
  <si>
    <t>Vorfinanzierungen Abwasserbeseitigung</t>
  </si>
  <si>
    <t>Offene Kreditoren Abwasserbeseitigung aus IR</t>
  </si>
  <si>
    <t>Offene Debitoren Abwasserbeseitigung aus IR (Anschlussgeb.)</t>
  </si>
  <si>
    <t>Abfallbeseitigung</t>
  </si>
  <si>
    <t>Debitoren Abfallbeseitigung aus Erfolgsrechnung</t>
  </si>
  <si>
    <t>Kreditoren Abfallbeseitigung aus Erfolgsrechnung</t>
  </si>
  <si>
    <t>Vorfinanzierungen Abfallbeseitigung</t>
  </si>
  <si>
    <t>Offene Kreditoren Abfallbeseitigung aus IR</t>
  </si>
  <si>
    <t>Elektrizitätswerk</t>
  </si>
  <si>
    <t>Debitoren Elektrizitätswerk aus Erfolgsrechnung</t>
  </si>
  <si>
    <t>Kreditoren Elektrizitätswerk aus Erfolgsrechnung</t>
  </si>
  <si>
    <t>Vorfinanzierungen Elektrizitätswerk</t>
  </si>
  <si>
    <t>Offene Kreditoren Elektrizitätswerk aus IR</t>
  </si>
  <si>
    <t>Offene Debitoren Elektrizitätswerk aus IR (Anschlussgeb.)</t>
  </si>
  <si>
    <t>GELDFLUSSRECHNUNG</t>
  </si>
  <si>
    <t>Geldfluss aus Investitionstätigkeit Wasserwerk</t>
  </si>
  <si>
    <t>Geldfluss aus Investitionstätigkeit Abwasserbeseitigung</t>
  </si>
  <si>
    <t>Geldfluss aus Investitionstätigkeit Elektrizitätswerk</t>
  </si>
  <si>
    <t>Zahlungen für Nettoinvestitionen Elektrizitätswerk</t>
  </si>
  <si>
    <t>Geldfluss aus operativer Tätigkeit Elektrizitätswerk</t>
  </si>
  <si>
    <t>Geldfluss Elektrizitätswerk</t>
  </si>
  <si>
    <t>Total Geldfluss (alle)</t>
  </si>
  <si>
    <t>Geldfluss aus Investitionstätigkeit Abfallbeseitigung</t>
  </si>
  <si>
    <t xml:space="preserve">Geldfluss aus operativer Tätigkeit </t>
  </si>
  <si>
    <t>Total Geldfluss</t>
  </si>
  <si>
    <t>Eingabemaske Geldflussrechnung MIT separaten Gemeindebetrieben</t>
  </si>
  <si>
    <t>Eingabemaske Geldflussrechnung OHNE separaten Gemeindebetrieben</t>
  </si>
  <si>
    <t>Langfristige Forderungen (nur Wasserwerk)</t>
  </si>
  <si>
    <t>Langfristige Forderungen (nur Abwasserbeseitigung)</t>
  </si>
  <si>
    <t>Langfristige Forderungen (nur Abfallbeseitigung)</t>
  </si>
  <si>
    <t>Langfristige Forderungen (nur Elektrizitätswerk)</t>
  </si>
  <si>
    <t>Seldwyla</t>
  </si>
  <si>
    <t>Offene Debitoren Gemeindebetriebe aus IR (Anschlussgebühren)</t>
  </si>
  <si>
    <t>Nettoinvestitionen Verwaltungsvermögen (inkl. Gemeindebetriebe)</t>
  </si>
  <si>
    <t>Offene Kreditoren aus IR (inkl. Gemeindebetriebe)</t>
  </si>
  <si>
    <t>Ertragsüberschuss (inkl. Gemeindebetriebe)</t>
  </si>
  <si>
    <t>Aufwandüberschuss (inkl. Gemeindebetriebe)</t>
  </si>
  <si>
    <t>Zusätzliche Abschreibung</t>
  </si>
  <si>
    <t>Zum Navigieren zwischen den einzelnen Feldern empfiehlt sich die Tabulator-Taste.</t>
  </si>
  <si>
    <t>Alle Werte sind als positive Werte zu erfassen, unabhängig ob es sich um eine Soll- oder Haben-Position handelt (Ausnahme s. Punkt 5).</t>
  </si>
  <si>
    <r>
      <t xml:space="preserve">Die </t>
    </r>
    <r>
      <rPr>
        <b/>
        <sz val="11"/>
        <rFont val="Arial"/>
        <family val="2"/>
      </rPr>
      <t>Nettoinvestitionen</t>
    </r>
    <r>
      <rPr>
        <sz val="11"/>
        <rFont val="Arial"/>
        <family val="0"/>
      </rPr>
      <t xml:space="preserve"> sind als </t>
    </r>
    <r>
      <rPr>
        <b/>
        <sz val="11"/>
        <rFont val="Arial"/>
        <family val="2"/>
      </rPr>
      <t>negativer Wert</t>
    </r>
    <r>
      <rPr>
        <sz val="11"/>
        <rFont val="Arial"/>
        <family val="0"/>
      </rPr>
      <t xml:space="preserve"> zu erfassen, falls es sich um einen </t>
    </r>
    <r>
      <rPr>
        <b/>
        <sz val="11"/>
        <rFont val="Arial"/>
        <family val="2"/>
      </rPr>
      <t>Einnahmenüberschuss</t>
    </r>
    <r>
      <rPr>
        <sz val="11"/>
        <rFont val="Arial"/>
        <family val="0"/>
      </rPr>
      <t xml:space="preserve"> handelt.</t>
    </r>
  </si>
  <si>
    <t>Rückzahlung/Vergabe von Darlehen bzw. Verkauf/Kauf Beteiligungen:
Auswahl von "Ja", wenn die Verbuchung über die IR erfolgte bzw. "Nein", wenn dies nicht der Fall war.</t>
  </si>
  <si>
    <t>Ausweis Veränderungen im Finanzvermögen unter Finanzierungstätigkeit</t>
  </si>
  <si>
    <t>Verkauf langfristige Finanzanlagen (Verkaufspreis)</t>
  </si>
  <si>
    <t>Kauf Liegenschaften Finanzvermögen (Kaufpreis)</t>
  </si>
  <si>
    <t>Verkauf Liegenschaften Finanzvermögen (Verkaufspreis)</t>
  </si>
  <si>
    <t>Kauf Beteiligungen Verwaltungsvermögen (Kaufpreis)</t>
  </si>
  <si>
    <t>Verkauf Beteiligungen Verwaltungsvermögen (Verkaufspreis)</t>
  </si>
  <si>
    <t>Die Nettoinvestitionen entsprechen nicht den effektiv geleisteten Zahlungen, wenn unbezahlte Rechnungen aus der IR in den Kreditoren enthalten sind. Um den korrekten Wert der Zahlungen für Nettoinvestitionen zu erhalten, muss die Veränderung der offenen Kreditoren der Einwohnergemeinde aus der IR berücksichtigt werden. Eine Erhöhung der offenen Kreditoren aus IR gegenüber dem Vorjahr führt zu tieferen Zahlungen für Nettoinvestitionen, eine Abnahme entsprechend zu höheren Zahlungen für Nettoinvestitionen. Deshalb muss in den Zellen F124 bzw. H124 (Zellen-Nr. kann je nach Mappe abweichen) der Schlussbestand bzw. der Anfangsbestand der offenen Kreditoren aus IR eingetragen werden.</t>
  </si>
  <si>
    <t>Verkauf kurzfristige Finanzanlagen (Verkaufspreis)</t>
  </si>
  <si>
    <t>Kauf langfristige Finanzanlagen (Kaufpreis)</t>
  </si>
  <si>
    <t>Kauf kurzfristige Finanzanlagen (Kaufpreis)</t>
  </si>
  <si>
    <t>Geldfluss aus Finanzierungstätigkeit Einwohnergemeinde (allg. Haushalt)</t>
  </si>
  <si>
    <t>Falls der Geldfluss gemäss Geldflussrechnung nicht mit der Veränderung der Flüssigen Mittel übereinstimmt, wird die Differenz in der Mappe "Geldflussrechnung" ausgewiesen.</t>
  </si>
  <si>
    <t xml:space="preserve"> - In der neuen Datei Zelle E7 anwählen und die Vorjahreszahlen einfügen mit:
   rechte Maustaste → Inhalte einfügen... → Werte</t>
  </si>
  <si>
    <t>In der Mappe "Geldflussrechnung" sind die Zellen E7 - E153 (Zellen-Nr. kann je nach Mappe abweichen) nicht gesperrt, damit jeweils die Zahlen vom Vorjahr in diese Spalte kopiert werden können. Dazu empfiehlt sich folgendes Vorgehen:
- Spalte C7 - C153 (Zellen-Nr. kann je nach Mappe abweichen) in der 
  Vorjahresdatei markieren und mit ctrl+c kopieren</t>
  </si>
</sst>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807]dddd\,\ d\.\ mmmm\ yyyy"/>
    <numFmt numFmtId="165" formatCode="0.000"/>
    <numFmt numFmtId="166" formatCode="#,##0.00_ ;\-#,##0.00\ "/>
    <numFmt numFmtId="167" formatCode="0.0"/>
  </numFmts>
  <fonts count="13">
    <font>
      <sz val="11"/>
      <name val="Arial"/>
      <family val="0"/>
    </font>
    <font>
      <b/>
      <sz val="12"/>
      <name val="Arial"/>
      <family val="2"/>
    </font>
    <font>
      <b/>
      <sz val="10"/>
      <name val="Arial"/>
      <family val="2"/>
    </font>
    <font>
      <sz val="10"/>
      <name val="Arial"/>
      <family val="2"/>
    </font>
    <font>
      <i/>
      <sz val="10"/>
      <color indexed="10"/>
      <name val="Arial"/>
      <family val="2"/>
    </font>
    <font>
      <sz val="8"/>
      <name val="Arial"/>
      <family val="0"/>
    </font>
    <font>
      <b/>
      <sz val="11"/>
      <name val="Arial"/>
      <family val="2"/>
    </font>
    <font>
      <b/>
      <sz val="14"/>
      <name val="Arial"/>
      <family val="2"/>
    </font>
    <font>
      <sz val="11"/>
      <color indexed="9"/>
      <name val="Arial"/>
      <family val="0"/>
    </font>
    <font>
      <sz val="11"/>
      <color indexed="55"/>
      <name val="Arial"/>
      <family val="0"/>
    </font>
    <font>
      <i/>
      <sz val="10"/>
      <name val="Arial"/>
      <family val="2"/>
    </font>
    <font>
      <b/>
      <sz val="15"/>
      <name val="Arial"/>
      <family val="2"/>
    </font>
    <font>
      <b/>
      <sz val="13"/>
      <color indexed="10"/>
      <name val="Arial"/>
      <family val="2"/>
    </font>
  </fonts>
  <fills count="11">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0"/>
        <bgColor indexed="64"/>
      </patternFill>
    </fill>
    <fill>
      <patternFill patternType="solid">
        <fgColor indexed="5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2" borderId="0" xfId="0" applyFill="1" applyAlignment="1" applyProtection="1">
      <alignment horizontal="left" vertical="center" indent="1"/>
      <protection locked="0"/>
    </xf>
    <xf numFmtId="0" fontId="0" fillId="3" borderId="0" xfId="0" applyFill="1" applyAlignment="1" applyProtection="1">
      <alignment/>
      <protection/>
    </xf>
    <xf numFmtId="0" fontId="0" fillId="3" borderId="0" xfId="0" applyFill="1" applyAlignment="1" applyProtection="1">
      <alignment horizontal="left" vertical="center" indent="1"/>
      <protection/>
    </xf>
    <xf numFmtId="4" fontId="0" fillId="3" borderId="0" xfId="0" applyNumberFormat="1" applyFill="1" applyAlignment="1" applyProtection="1">
      <alignment horizontal="right" vertical="center" indent="1"/>
      <protection/>
    </xf>
    <xf numFmtId="4" fontId="0" fillId="3" borderId="0" xfId="0" applyNumberFormat="1" applyFill="1" applyAlignment="1" applyProtection="1">
      <alignment/>
      <protection/>
    </xf>
    <xf numFmtId="0" fontId="7" fillId="3" borderId="0" xfId="0" applyFont="1" applyFill="1" applyAlignment="1" applyProtection="1">
      <alignment vertical="center"/>
      <protection/>
    </xf>
    <xf numFmtId="0" fontId="0" fillId="3" borderId="0" xfId="0" applyFill="1" applyAlignment="1" applyProtection="1">
      <alignment horizontal="right" vertical="center" indent="1"/>
      <protection/>
    </xf>
    <xf numFmtId="0" fontId="1" fillId="3" borderId="0" xfId="0" applyFont="1" applyFill="1" applyAlignment="1" applyProtection="1">
      <alignment horizontal="left" vertical="center" indent="1"/>
      <protection/>
    </xf>
    <xf numFmtId="14" fontId="0" fillId="3" borderId="0" xfId="0" applyNumberFormat="1" applyFill="1" applyAlignment="1" applyProtection="1">
      <alignment horizontal="center"/>
      <protection/>
    </xf>
    <xf numFmtId="4" fontId="0" fillId="4" borderId="0" xfId="0" applyNumberFormat="1" applyFill="1" applyAlignment="1" applyProtection="1">
      <alignment horizontal="left" vertical="center" indent="1"/>
      <protection/>
    </xf>
    <xf numFmtId="4" fontId="0" fillId="4" borderId="0" xfId="0" applyNumberFormat="1" applyFill="1" applyAlignment="1" applyProtection="1">
      <alignment horizontal="left" vertical="center" wrapText="1" indent="1"/>
      <protection/>
    </xf>
    <xf numFmtId="4" fontId="0" fillId="3" borderId="0" xfId="0" applyNumberFormat="1" applyFill="1" applyAlignment="1" applyProtection="1">
      <alignment horizontal="left" vertical="center" indent="1"/>
      <protection/>
    </xf>
    <xf numFmtId="0" fontId="0" fillId="4" borderId="0" xfId="0" applyFill="1" applyAlignment="1" applyProtection="1">
      <alignment horizontal="right" vertical="center" indent="1"/>
      <protection/>
    </xf>
    <xf numFmtId="0" fontId="0" fillId="3" borderId="0" xfId="0" applyFont="1" applyFill="1" applyAlignment="1" applyProtection="1">
      <alignment/>
      <protection/>
    </xf>
    <xf numFmtId="4" fontId="6" fillId="3" borderId="0" xfId="0" applyNumberFormat="1" applyFont="1" applyFill="1" applyAlignment="1" applyProtection="1">
      <alignment horizontal="left" vertical="center" indent="1"/>
      <protection/>
    </xf>
    <xf numFmtId="165" fontId="0" fillId="3" borderId="0" xfId="0" applyNumberFormat="1" applyFill="1" applyAlignment="1" applyProtection="1">
      <alignment horizontal="center" vertical="center"/>
      <protection/>
    </xf>
    <xf numFmtId="4" fontId="8" fillId="3" borderId="0" xfId="0" applyNumberFormat="1" applyFont="1" applyFill="1" applyAlignment="1" applyProtection="1">
      <alignment horizontal="right" vertical="center" indent="1"/>
      <protection/>
    </xf>
    <xf numFmtId="0" fontId="8" fillId="3" borderId="0" xfId="0" applyFont="1" applyFill="1" applyAlignment="1" applyProtection="1">
      <alignment/>
      <protection/>
    </xf>
    <xf numFmtId="4" fontId="8" fillId="3" borderId="0" xfId="0" applyNumberFormat="1" applyFont="1" applyFill="1" applyAlignment="1" applyProtection="1">
      <alignment horizontal="center" vertical="center"/>
      <protection/>
    </xf>
    <xf numFmtId="14" fontId="6" fillId="5" borderId="0" xfId="0" applyNumberFormat="1" applyFont="1" applyFill="1" applyAlignment="1" applyProtection="1">
      <alignment horizontal="center" vertical="center"/>
      <protection/>
    </xf>
    <xf numFmtId="0" fontId="0" fillId="2" borderId="0" xfId="0" applyFill="1" applyAlignment="1">
      <alignment/>
    </xf>
    <xf numFmtId="0" fontId="6" fillId="2" borderId="0" xfId="0" applyFont="1" applyFill="1" applyAlignment="1">
      <alignment/>
    </xf>
    <xf numFmtId="49" fontId="0" fillId="2" borderId="0" xfId="0" applyNumberFormat="1" applyFill="1" applyAlignment="1">
      <alignment horizontal="right" vertical="top"/>
    </xf>
    <xf numFmtId="0" fontId="0" fillId="2" borderId="0" xfId="0" applyFill="1" applyAlignment="1">
      <alignment horizontal="right" vertical="top"/>
    </xf>
    <xf numFmtId="0" fontId="9" fillId="3" borderId="0" xfId="0" applyFont="1" applyFill="1" applyAlignment="1" applyProtection="1">
      <alignment/>
      <protection/>
    </xf>
    <xf numFmtId="0" fontId="0" fillId="2" borderId="0" xfId="0" applyFont="1" applyFill="1" applyAlignment="1">
      <alignment/>
    </xf>
    <xf numFmtId="4" fontId="0" fillId="0" borderId="0" xfId="0" applyNumberFormat="1" applyFill="1" applyAlignment="1" applyProtection="1">
      <alignment horizontal="right" vertical="center" indent="1"/>
      <protection locked="0"/>
    </xf>
    <xf numFmtId="4" fontId="3" fillId="0" borderId="0" xfId="0" applyNumberFormat="1" applyFont="1" applyAlignment="1" applyProtection="1">
      <alignment/>
      <protection/>
    </xf>
    <xf numFmtId="2" fontId="0" fillId="4" borderId="0" xfId="0" applyNumberFormat="1" applyFill="1" applyAlignment="1" applyProtection="1">
      <alignment horizontal="right" vertical="center" indent="1"/>
      <protection/>
    </xf>
    <xf numFmtId="0" fontId="0" fillId="4" borderId="0" xfId="0" applyFont="1" applyFill="1" applyAlignment="1" applyProtection="1">
      <alignment horizontal="right" vertical="center" indent="1"/>
      <protection/>
    </xf>
    <xf numFmtId="0" fontId="6" fillId="5" borderId="0" xfId="0" applyFont="1" applyFill="1" applyAlignment="1" applyProtection="1">
      <alignment horizontal="center" vertical="center"/>
      <protection/>
    </xf>
    <xf numFmtId="0" fontId="0" fillId="4" borderId="0" xfId="0" applyFill="1" applyAlignment="1" applyProtection="1">
      <alignment horizontal="center" vertical="center" wrapText="1"/>
      <protection/>
    </xf>
    <xf numFmtId="4" fontId="7" fillId="3" borderId="0" xfId="0" applyNumberFormat="1" applyFont="1" applyFill="1" applyAlignment="1" applyProtection="1">
      <alignment horizontal="left" vertical="center" indent="1"/>
      <protection/>
    </xf>
    <xf numFmtId="0" fontId="6" fillId="3" borderId="0" xfId="0" applyFont="1" applyFill="1" applyAlignment="1" applyProtection="1">
      <alignment horizontal="center" vertical="center"/>
      <protection/>
    </xf>
    <xf numFmtId="14" fontId="6" fillId="3" borderId="0" xfId="0" applyNumberFormat="1" applyFont="1" applyFill="1" applyAlignment="1" applyProtection="1">
      <alignment horizontal="center" vertical="center"/>
      <protection/>
    </xf>
    <xf numFmtId="0" fontId="1" fillId="0" borderId="0" xfId="18" applyFont="1" applyProtection="1">
      <alignment/>
      <protection/>
    </xf>
    <xf numFmtId="4" fontId="1" fillId="0" borderId="0" xfId="18" applyNumberFormat="1" applyFont="1" applyFill="1" applyProtection="1">
      <alignment/>
      <protection/>
    </xf>
    <xf numFmtId="4" fontId="1" fillId="0" borderId="0" xfId="18" applyNumberFormat="1" applyFont="1" applyProtection="1">
      <alignment/>
      <protection/>
    </xf>
    <xf numFmtId="0" fontId="3" fillId="0" borderId="0" xfId="18" applyFont="1" applyProtection="1">
      <alignment/>
      <protection/>
    </xf>
    <xf numFmtId="0" fontId="2" fillId="0" borderId="0" xfId="18" applyFont="1" applyProtection="1">
      <alignment/>
      <protection/>
    </xf>
    <xf numFmtId="0" fontId="2" fillId="0" borderId="0" xfId="18" applyNumberFormat="1" applyFont="1" applyFill="1" applyAlignment="1" applyProtection="1">
      <alignment horizontal="center"/>
      <protection/>
    </xf>
    <xf numFmtId="1" fontId="2" fillId="0" borderId="0" xfId="18" applyNumberFormat="1" applyFont="1" applyAlignment="1" applyProtection="1">
      <alignment horizontal="center"/>
      <protection/>
    </xf>
    <xf numFmtId="4" fontId="2" fillId="0" borderId="0" xfId="18" applyNumberFormat="1" applyFont="1" applyFill="1" applyAlignment="1" applyProtection="1">
      <alignment horizontal="center"/>
      <protection/>
    </xf>
    <xf numFmtId="4" fontId="2" fillId="0" borderId="0" xfId="18" applyNumberFormat="1" applyFont="1" applyAlignment="1" applyProtection="1">
      <alignment horizontal="center"/>
      <protection/>
    </xf>
    <xf numFmtId="4" fontId="3" fillId="0" borderId="0" xfId="18" applyNumberFormat="1" applyFont="1" applyFill="1" applyProtection="1">
      <alignment/>
      <protection/>
    </xf>
    <xf numFmtId="4" fontId="3" fillId="0" borderId="0" xfId="18" applyNumberFormat="1" applyFont="1" applyProtection="1">
      <alignment/>
      <protection/>
    </xf>
    <xf numFmtId="0" fontId="3" fillId="0" borderId="0" xfId="18" applyFont="1" applyAlignment="1" applyProtection="1">
      <alignment wrapText="1"/>
      <protection/>
    </xf>
    <xf numFmtId="0" fontId="3" fillId="0" borderId="0" xfId="18" applyFont="1" applyFill="1" applyProtection="1">
      <alignment/>
      <protection/>
    </xf>
    <xf numFmtId="0" fontId="2" fillId="6" borderId="0" xfId="18" applyFont="1" applyFill="1" applyProtection="1">
      <alignment/>
      <protection/>
    </xf>
    <xf numFmtId="4" fontId="2" fillId="0" borderId="0" xfId="18" applyNumberFormat="1" applyFont="1" applyFill="1" applyProtection="1">
      <alignment/>
      <protection/>
    </xf>
    <xf numFmtId="4" fontId="2" fillId="6" borderId="0" xfId="18" applyNumberFormat="1" applyFont="1" applyFill="1" applyProtection="1">
      <alignment/>
      <protection/>
    </xf>
    <xf numFmtId="4" fontId="4" fillId="0" borderId="0" xfId="18" applyNumberFormat="1" applyFont="1" applyFill="1" applyAlignment="1" applyProtection="1">
      <alignment horizontal="right"/>
      <protection/>
    </xf>
    <xf numFmtId="4" fontId="4" fillId="0" borderId="0" xfId="18" applyNumberFormat="1" applyFont="1" applyProtection="1">
      <alignment/>
      <protection/>
    </xf>
    <xf numFmtId="4" fontId="2" fillId="0" borderId="0" xfId="18" applyNumberFormat="1" applyFont="1" applyProtection="1">
      <alignment/>
      <protection/>
    </xf>
    <xf numFmtId="0" fontId="10" fillId="0" borderId="0" xfId="18" applyFont="1" applyProtection="1">
      <alignment/>
      <protection/>
    </xf>
    <xf numFmtId="4" fontId="10" fillId="0" borderId="0" xfId="18" applyNumberFormat="1" applyFont="1" applyProtection="1">
      <alignment/>
      <protection/>
    </xf>
    <xf numFmtId="4" fontId="2" fillId="6" borderId="0" xfId="18" applyNumberFormat="1" applyFont="1" applyFill="1" applyProtection="1">
      <alignment/>
      <protection locked="0"/>
    </xf>
    <xf numFmtId="4" fontId="10" fillId="0" borderId="0" xfId="18" applyNumberFormat="1" applyFont="1" applyProtection="1">
      <alignment/>
      <protection locked="0"/>
    </xf>
    <xf numFmtId="0" fontId="2" fillId="0" borderId="0" xfId="18" applyFont="1" applyFill="1" applyProtection="1">
      <alignment/>
      <protection/>
    </xf>
    <xf numFmtId="0" fontId="2" fillId="7" borderId="0" xfId="18" applyFont="1" applyFill="1" applyProtection="1">
      <alignment/>
      <protection/>
    </xf>
    <xf numFmtId="4" fontId="2" fillId="7" borderId="0" xfId="18" applyNumberFormat="1" applyFont="1" applyFill="1" applyProtection="1">
      <alignment/>
      <protection/>
    </xf>
    <xf numFmtId="0" fontId="2" fillId="8" borderId="0" xfId="18" applyFont="1" applyFill="1" applyProtection="1">
      <alignment/>
      <protection/>
    </xf>
    <xf numFmtId="4" fontId="2" fillId="8" borderId="0" xfId="18" applyNumberFormat="1" applyFont="1" applyFill="1" applyProtection="1">
      <alignment/>
      <protection/>
    </xf>
    <xf numFmtId="0" fontId="2" fillId="9" borderId="0" xfId="18" applyFont="1" applyFill="1" applyProtection="1">
      <alignment/>
      <protection/>
    </xf>
    <xf numFmtId="4" fontId="2" fillId="9" borderId="0" xfId="18" applyNumberFormat="1" applyFont="1" applyFill="1" applyProtection="1">
      <alignment/>
      <protection/>
    </xf>
    <xf numFmtId="0" fontId="2" fillId="10" borderId="0" xfId="18" applyFont="1" applyFill="1" applyProtection="1">
      <alignment/>
      <protection/>
    </xf>
    <xf numFmtId="4" fontId="2" fillId="10" borderId="0" xfId="18" applyNumberFormat="1" applyFont="1" applyFill="1" applyProtection="1">
      <alignment/>
      <protection/>
    </xf>
    <xf numFmtId="4" fontId="3" fillId="0" borderId="0" xfId="18" applyNumberFormat="1" applyFont="1" applyProtection="1">
      <alignment/>
      <protection locked="0"/>
    </xf>
    <xf numFmtId="4" fontId="3" fillId="0" borderId="0" xfId="18" applyNumberFormat="1" applyFont="1" applyFill="1" applyProtection="1">
      <alignment/>
      <protection locked="0"/>
    </xf>
    <xf numFmtId="4" fontId="3" fillId="9" borderId="0" xfId="18" applyNumberFormat="1" applyFont="1" applyFill="1" applyProtection="1">
      <alignment/>
      <protection locked="0"/>
    </xf>
    <xf numFmtId="4" fontId="3" fillId="10" borderId="0" xfId="18" applyNumberFormat="1" applyFont="1" applyFill="1" applyProtection="1">
      <alignment/>
      <protection locked="0"/>
    </xf>
    <xf numFmtId="4" fontId="3" fillId="7" borderId="0" xfId="18" applyNumberFormat="1" applyFont="1" applyFill="1" applyProtection="1">
      <alignment/>
      <protection locked="0"/>
    </xf>
    <xf numFmtId="4" fontId="3" fillId="8" borderId="0" xfId="18" applyNumberFormat="1" applyFont="1" applyFill="1" applyProtection="1">
      <alignment/>
      <protection locked="0"/>
    </xf>
    <xf numFmtId="0" fontId="0" fillId="2" borderId="0" xfId="0" applyFill="1" applyAlignment="1">
      <alignment horizontal="left" wrapText="1"/>
    </xf>
    <xf numFmtId="0" fontId="0" fillId="2" borderId="0" xfId="0" applyFill="1" applyAlignment="1">
      <alignment vertical="top" wrapText="1"/>
    </xf>
    <xf numFmtId="0" fontId="6" fillId="2" borderId="0" xfId="0" applyFont="1" applyFill="1" applyAlignment="1">
      <alignment vertical="top" wrapText="1"/>
    </xf>
    <xf numFmtId="0" fontId="0" fillId="4" borderId="0" xfId="0" applyFill="1" applyAlignment="1" applyProtection="1">
      <alignment horizontal="left" vertical="top" wrapText="1" indent="1"/>
      <protection/>
    </xf>
    <xf numFmtId="0" fontId="11" fillId="3" borderId="0" xfId="0" applyFont="1" applyFill="1" applyAlignment="1" applyProtection="1">
      <alignment horizontal="center" vertical="center" wrapText="1"/>
      <protection/>
    </xf>
    <xf numFmtId="0" fontId="12" fillId="6" borderId="0" xfId="0" applyFont="1" applyFill="1" applyAlignment="1" applyProtection="1">
      <alignment horizontal="center" vertical="center" wrapText="1"/>
      <protection/>
    </xf>
  </cellXfs>
  <cellStyles count="7">
    <cellStyle name="Normal" xfId="0"/>
    <cellStyle name="Comma" xfId="15"/>
    <cellStyle name="Comma [0]" xfId="16"/>
    <cellStyle name="Percent" xfId="17"/>
    <cellStyle name="Standard_GF-Rechnung-Beispiel HRM2 9.11.09" xfId="18"/>
    <cellStyle name="Currency" xfId="19"/>
    <cellStyle name="Currency [0]" xfId="20"/>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43</xdr:row>
      <xdr:rowOff>9525</xdr:rowOff>
    </xdr:from>
    <xdr:to>
      <xdr:col>9</xdr:col>
      <xdr:colOff>504825</xdr:colOff>
      <xdr:row>48</xdr:row>
      <xdr:rowOff>542925</xdr:rowOff>
    </xdr:to>
    <xdr:pic>
      <xdr:nvPicPr>
        <xdr:cNvPr id="1" name="Picture 1"/>
        <xdr:cNvPicPr preferRelativeResize="1">
          <a:picLocks noChangeAspect="1"/>
        </xdr:cNvPicPr>
      </xdr:nvPicPr>
      <xdr:blipFill>
        <a:blip r:embed="rId1"/>
        <a:srcRect t="19102" r="18862" b="47509"/>
        <a:stretch>
          <a:fillRect/>
        </a:stretch>
      </xdr:blipFill>
      <xdr:spPr>
        <a:xfrm>
          <a:off x="504825" y="11144250"/>
          <a:ext cx="4667250" cy="1438275"/>
        </a:xfrm>
        <a:prstGeom prst="rect">
          <a:avLst/>
        </a:prstGeom>
        <a:noFill/>
        <a:ln w="9525" cmpd="sng">
          <a:noFill/>
        </a:ln>
      </xdr:spPr>
    </xdr:pic>
    <xdr:clientData/>
  </xdr:twoCellAnchor>
  <xdr:twoCellAnchor>
    <xdr:from>
      <xdr:col>5</xdr:col>
      <xdr:colOff>638175</xdr:colOff>
      <xdr:row>42</xdr:row>
      <xdr:rowOff>923925</xdr:rowOff>
    </xdr:from>
    <xdr:to>
      <xdr:col>7</xdr:col>
      <xdr:colOff>809625</xdr:colOff>
      <xdr:row>46</xdr:row>
      <xdr:rowOff>142875</xdr:rowOff>
    </xdr:to>
    <xdr:sp>
      <xdr:nvSpPr>
        <xdr:cNvPr id="2" name="Line 2"/>
        <xdr:cNvSpPr>
          <a:spLocks/>
        </xdr:cNvSpPr>
      </xdr:nvSpPr>
      <xdr:spPr>
        <a:xfrm>
          <a:off x="1952625" y="11077575"/>
          <a:ext cx="184785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24</xdr:row>
      <xdr:rowOff>495300</xdr:rowOff>
    </xdr:from>
    <xdr:to>
      <xdr:col>10</xdr:col>
      <xdr:colOff>781050</xdr:colOff>
      <xdr:row>37</xdr:row>
      <xdr:rowOff>161925</xdr:rowOff>
    </xdr:to>
    <xdr:grpSp>
      <xdr:nvGrpSpPr>
        <xdr:cNvPr id="3" name="Group 3"/>
        <xdr:cNvGrpSpPr>
          <a:grpSpLocks/>
        </xdr:cNvGrpSpPr>
      </xdr:nvGrpSpPr>
      <xdr:grpSpPr>
        <a:xfrm>
          <a:off x="466725" y="6762750"/>
          <a:ext cx="5819775" cy="2428875"/>
          <a:chOff x="49" y="304"/>
          <a:chExt cx="611" cy="262"/>
        </a:xfrm>
        <a:solidFill>
          <a:srgbClr val="FFFFFF"/>
        </a:solidFill>
      </xdr:grpSpPr>
      <xdr:pic>
        <xdr:nvPicPr>
          <xdr:cNvPr id="4" name="Picture 4"/>
          <xdr:cNvPicPr preferRelativeResize="1">
            <a:picLocks noChangeAspect="1"/>
          </xdr:cNvPicPr>
        </xdr:nvPicPr>
        <xdr:blipFill>
          <a:blip r:embed="rId2"/>
          <a:srcRect t="45875" r="35255" b="14010"/>
          <a:stretch>
            <a:fillRect/>
          </a:stretch>
        </xdr:blipFill>
        <xdr:spPr>
          <a:xfrm>
            <a:off x="49" y="319"/>
            <a:ext cx="528" cy="247"/>
          </a:xfrm>
          <a:prstGeom prst="rect">
            <a:avLst/>
          </a:prstGeom>
          <a:noFill/>
          <a:ln w="9525" cmpd="sng">
            <a:noFill/>
          </a:ln>
        </xdr:spPr>
      </xdr:pic>
      <xdr:sp>
        <xdr:nvSpPr>
          <xdr:cNvPr id="5" name="Oval 5"/>
          <xdr:cNvSpPr>
            <a:spLocks/>
          </xdr:cNvSpPr>
        </xdr:nvSpPr>
        <xdr:spPr>
          <a:xfrm>
            <a:off x="410" y="361"/>
            <a:ext cx="95" cy="3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452" y="438"/>
            <a:ext cx="81" cy="3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a:off x="211" y="304"/>
            <a:ext cx="449" cy="140"/>
          </a:xfrm>
          <a:custGeom>
            <a:pathLst>
              <a:path h="140" w="431">
                <a:moveTo>
                  <a:pt x="0" y="0"/>
                </a:moveTo>
                <a:cubicBezTo>
                  <a:pt x="165" y="10"/>
                  <a:pt x="331" y="21"/>
                  <a:pt x="381" y="44"/>
                </a:cubicBezTo>
                <a:cubicBezTo>
                  <a:pt x="431" y="67"/>
                  <a:pt x="316" y="123"/>
                  <a:pt x="302" y="14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AutoShape 8"/>
          <xdr:cNvSpPr>
            <a:spLocks/>
          </xdr:cNvSpPr>
        </xdr:nvSpPr>
        <xdr:spPr>
          <a:xfrm>
            <a:off x="209" y="305"/>
            <a:ext cx="325" cy="64"/>
          </a:xfrm>
          <a:custGeom>
            <a:pathLst>
              <a:path h="64" w="325">
                <a:moveTo>
                  <a:pt x="0" y="0"/>
                </a:moveTo>
                <a:cubicBezTo>
                  <a:pt x="112" y="12"/>
                  <a:pt x="225" y="24"/>
                  <a:pt x="275" y="35"/>
                </a:cubicBezTo>
                <a:cubicBezTo>
                  <a:pt x="325" y="46"/>
                  <a:pt x="311" y="55"/>
                  <a:pt x="298" y="64"/>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9525</xdr:colOff>
      <xdr:row>14</xdr:row>
      <xdr:rowOff>0</xdr:rowOff>
    </xdr:from>
    <xdr:to>
      <xdr:col>10</xdr:col>
      <xdr:colOff>9525</xdr:colOff>
      <xdr:row>22</xdr:row>
      <xdr:rowOff>133350</xdr:rowOff>
    </xdr:to>
    <xdr:grpSp>
      <xdr:nvGrpSpPr>
        <xdr:cNvPr id="9" name="Group 9"/>
        <xdr:cNvGrpSpPr>
          <a:grpSpLocks/>
        </xdr:cNvGrpSpPr>
      </xdr:nvGrpSpPr>
      <xdr:grpSpPr>
        <a:xfrm>
          <a:off x="485775" y="4505325"/>
          <a:ext cx="5029200" cy="1495425"/>
          <a:chOff x="1411" y="1411"/>
          <a:chExt cx="6141" cy="1821"/>
        </a:xfrm>
        <a:solidFill>
          <a:srgbClr val="FFFFFF"/>
        </a:solidFill>
      </xdr:grpSpPr>
      <xdr:pic>
        <xdr:nvPicPr>
          <xdr:cNvPr id="10" name="Picture 10"/>
          <xdr:cNvPicPr preferRelativeResize="1">
            <a:picLocks noChangeAspect="1"/>
          </xdr:cNvPicPr>
        </xdr:nvPicPr>
        <xdr:blipFill>
          <a:blip r:embed="rId3"/>
          <a:srcRect t="36318" r="32369" b="42420"/>
          <a:stretch>
            <a:fillRect/>
          </a:stretch>
        </xdr:blipFill>
        <xdr:spPr>
          <a:xfrm>
            <a:off x="1411" y="1411"/>
            <a:ext cx="6135" cy="1455"/>
          </a:xfrm>
          <a:prstGeom prst="rect">
            <a:avLst/>
          </a:prstGeom>
          <a:noFill/>
          <a:ln w="9525" cmpd="sng">
            <a:noFill/>
          </a:ln>
        </xdr:spPr>
      </xdr:pic>
      <xdr:pic>
        <xdr:nvPicPr>
          <xdr:cNvPr id="11" name="Picture 11"/>
          <xdr:cNvPicPr preferRelativeResize="1">
            <a:picLocks noChangeAspect="1"/>
          </xdr:cNvPicPr>
        </xdr:nvPicPr>
        <xdr:blipFill>
          <a:blip r:embed="rId3"/>
          <a:srcRect t="87106" r="32369" b="7234"/>
          <a:stretch>
            <a:fillRect/>
          </a:stretch>
        </xdr:blipFill>
        <xdr:spPr>
          <a:xfrm>
            <a:off x="1417" y="2857"/>
            <a:ext cx="6135" cy="375"/>
          </a:xfrm>
          <a:prstGeom prst="rect">
            <a:avLst/>
          </a:prstGeom>
          <a:noFill/>
          <a:ln w="9525" cmpd="sng">
            <a:noFill/>
          </a:ln>
        </xdr:spPr>
      </xdr:pic>
    </xdr:grpSp>
    <xdr:clientData/>
  </xdr:twoCellAnchor>
  <xdr:twoCellAnchor>
    <xdr:from>
      <xdr:col>4</xdr:col>
      <xdr:colOff>790575</xdr:colOff>
      <xdr:row>17</xdr:row>
      <xdr:rowOff>57150</xdr:rowOff>
    </xdr:from>
    <xdr:to>
      <xdr:col>9</xdr:col>
      <xdr:colOff>762000</xdr:colOff>
      <xdr:row>18</xdr:row>
      <xdr:rowOff>142875</xdr:rowOff>
    </xdr:to>
    <xdr:sp>
      <xdr:nvSpPr>
        <xdr:cNvPr id="12" name="Rectangle 12"/>
        <xdr:cNvSpPr>
          <a:spLocks/>
        </xdr:cNvSpPr>
      </xdr:nvSpPr>
      <xdr:spPr>
        <a:xfrm>
          <a:off x="1266825" y="5019675"/>
          <a:ext cx="4162425"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13</xdr:row>
      <xdr:rowOff>1628775</xdr:rowOff>
    </xdr:from>
    <xdr:to>
      <xdr:col>8</xdr:col>
      <xdr:colOff>19050</xdr:colOff>
      <xdr:row>17</xdr:row>
      <xdr:rowOff>123825</xdr:rowOff>
    </xdr:to>
    <xdr:sp>
      <xdr:nvSpPr>
        <xdr:cNvPr id="13" name="Line 13"/>
        <xdr:cNvSpPr>
          <a:spLocks/>
        </xdr:cNvSpPr>
      </xdr:nvSpPr>
      <xdr:spPr>
        <a:xfrm>
          <a:off x="1571625" y="4229100"/>
          <a:ext cx="22764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13</xdr:row>
      <xdr:rowOff>1628775</xdr:rowOff>
    </xdr:from>
    <xdr:to>
      <xdr:col>9</xdr:col>
      <xdr:colOff>47625</xdr:colOff>
      <xdr:row>17</xdr:row>
      <xdr:rowOff>133350</xdr:rowOff>
    </xdr:to>
    <xdr:sp>
      <xdr:nvSpPr>
        <xdr:cNvPr id="14" name="Line 14"/>
        <xdr:cNvSpPr>
          <a:spLocks/>
        </xdr:cNvSpPr>
      </xdr:nvSpPr>
      <xdr:spPr>
        <a:xfrm>
          <a:off x="2609850" y="4229100"/>
          <a:ext cx="2105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50</xdr:row>
      <xdr:rowOff>47625</xdr:rowOff>
    </xdr:from>
    <xdr:to>
      <xdr:col>9</xdr:col>
      <xdr:colOff>552450</xdr:colOff>
      <xdr:row>57</xdr:row>
      <xdr:rowOff>152400</xdr:rowOff>
    </xdr:to>
    <xdr:pic>
      <xdr:nvPicPr>
        <xdr:cNvPr id="15" name="Picture 15"/>
        <xdr:cNvPicPr preferRelativeResize="1">
          <a:picLocks noChangeAspect="1"/>
        </xdr:cNvPicPr>
      </xdr:nvPicPr>
      <xdr:blipFill>
        <a:blip r:embed="rId4"/>
        <a:srcRect t="21751" r="17958" b="46611"/>
        <a:stretch>
          <a:fillRect/>
        </a:stretch>
      </xdr:blipFill>
      <xdr:spPr>
        <a:xfrm>
          <a:off x="495300" y="13201650"/>
          <a:ext cx="47244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B2:K50"/>
  <sheetViews>
    <sheetView workbookViewId="0" topLeftCell="A1">
      <selection activeCell="A1" sqref="A1"/>
    </sheetView>
  </sheetViews>
  <sheetFormatPr defaultColWidth="11.00390625" defaultRowHeight="14.25"/>
  <cols>
    <col min="1" max="1" width="1.12109375" style="21" customWidth="1"/>
    <col min="2" max="2" width="1.25" style="21" customWidth="1"/>
    <col min="3" max="3" width="3.00390625" style="21" customWidth="1"/>
    <col min="4" max="4" width="0.875" style="21" customWidth="1"/>
    <col min="5" max="16384" width="11.00390625" style="21" customWidth="1"/>
  </cols>
  <sheetData>
    <row r="1" ht="9" customHeight="1"/>
    <row r="2" ht="15">
      <c r="B2" s="22" t="s">
        <v>12</v>
      </c>
    </row>
    <row r="4" spans="3:5" ht="14.25">
      <c r="C4" s="23" t="s">
        <v>13</v>
      </c>
      <c r="D4" s="23"/>
      <c r="E4" s="21" t="s">
        <v>14</v>
      </c>
    </row>
    <row r="5" spans="3:4" ht="10.5" customHeight="1">
      <c r="C5" s="23"/>
      <c r="D5" s="23"/>
    </row>
    <row r="6" spans="3:5" ht="14.25">
      <c r="C6" s="23" t="s">
        <v>15</v>
      </c>
      <c r="D6" s="23"/>
      <c r="E6" s="21" t="s">
        <v>21</v>
      </c>
    </row>
    <row r="7" spans="3:4" ht="10.5" customHeight="1">
      <c r="C7" s="23"/>
      <c r="D7" s="23"/>
    </row>
    <row r="8" spans="3:10" ht="28.5" customHeight="1">
      <c r="C8" s="23" t="s">
        <v>16</v>
      </c>
      <c r="D8" s="23"/>
      <c r="E8" s="74" t="s">
        <v>176</v>
      </c>
      <c r="F8" s="74"/>
      <c r="G8" s="74"/>
      <c r="H8" s="74"/>
      <c r="I8" s="74"/>
      <c r="J8" s="74"/>
    </row>
    <row r="9" spans="3:4" ht="10.5" customHeight="1">
      <c r="C9" s="23"/>
      <c r="D9" s="23"/>
    </row>
    <row r="10" spans="3:10" ht="28.5" customHeight="1">
      <c r="C10" s="23" t="s">
        <v>17</v>
      </c>
      <c r="D10" s="23"/>
      <c r="E10" s="76" t="s">
        <v>177</v>
      </c>
      <c r="F10" s="76"/>
      <c r="G10" s="76"/>
      <c r="H10" s="76"/>
      <c r="I10" s="76"/>
      <c r="J10" s="76"/>
    </row>
    <row r="11" spans="3:4" ht="10.5" customHeight="1">
      <c r="C11" s="23"/>
      <c r="D11" s="23"/>
    </row>
    <row r="12" spans="3:10" ht="28.5" customHeight="1">
      <c r="C12" s="23" t="s">
        <v>18</v>
      </c>
      <c r="D12" s="23"/>
      <c r="E12" s="76" t="s">
        <v>178</v>
      </c>
      <c r="F12" s="76"/>
      <c r="G12" s="76"/>
      <c r="H12" s="76"/>
      <c r="I12" s="76"/>
      <c r="J12" s="76"/>
    </row>
    <row r="13" spans="3:4" ht="10.5" customHeight="1">
      <c r="C13" s="23"/>
      <c r="D13" s="23"/>
    </row>
    <row r="14" spans="3:10" ht="150" customHeight="1">
      <c r="C14" s="23" t="s">
        <v>19</v>
      </c>
      <c r="D14" s="23"/>
      <c r="E14" s="75" t="s">
        <v>186</v>
      </c>
      <c r="F14" s="75"/>
      <c r="G14" s="75"/>
      <c r="H14" s="75"/>
      <c r="I14" s="75"/>
      <c r="J14" s="75"/>
    </row>
    <row r="15" spans="3:4" ht="7.5" customHeight="1">
      <c r="C15" s="23"/>
      <c r="D15" s="23"/>
    </row>
    <row r="16" ht="14.25" customHeight="1"/>
    <row r="17" spans="3:4" ht="14.25">
      <c r="C17" s="23"/>
      <c r="D17" s="23"/>
    </row>
    <row r="18" spans="3:4" ht="14.25">
      <c r="C18" s="23"/>
      <c r="D18" s="23"/>
    </row>
    <row r="19" spans="3:4" ht="14.25">
      <c r="C19" s="23"/>
      <c r="D19" s="23"/>
    </row>
    <row r="20" spans="3:4" ht="14.25">
      <c r="C20" s="23"/>
      <c r="D20" s="23"/>
    </row>
    <row r="21" spans="3:4" ht="14.25">
      <c r="C21" s="23"/>
      <c r="D21" s="23"/>
    </row>
    <row r="22" spans="3:4" ht="14.25">
      <c r="C22" s="23"/>
      <c r="D22" s="23"/>
    </row>
    <row r="23" spans="3:4" ht="14.25">
      <c r="C23" s="23"/>
      <c r="D23" s="23"/>
    </row>
    <row r="24" spans="3:4" ht="17.25" customHeight="1">
      <c r="C24" s="23"/>
      <c r="D24" s="23"/>
    </row>
    <row r="25" spans="3:10" ht="46.5" customHeight="1">
      <c r="C25" s="23" t="s">
        <v>20</v>
      </c>
      <c r="D25" s="23"/>
      <c r="E25" s="75" t="s">
        <v>179</v>
      </c>
      <c r="F25" s="75"/>
      <c r="G25" s="75"/>
      <c r="H25" s="75"/>
      <c r="I25" s="75"/>
      <c r="J25" s="75"/>
    </row>
    <row r="26" spans="3:4" ht="14.25">
      <c r="C26" s="24"/>
      <c r="D26" s="24"/>
    </row>
    <row r="27" spans="3:4" ht="14.25">
      <c r="C27" s="24"/>
      <c r="D27" s="24"/>
    </row>
    <row r="28" spans="3:4" ht="14.25">
      <c r="C28" s="24"/>
      <c r="D28" s="24"/>
    </row>
    <row r="29" spans="3:4" ht="14.25">
      <c r="C29" s="24"/>
      <c r="D29" s="24"/>
    </row>
    <row r="30" spans="3:4" ht="14.25">
      <c r="C30" s="24"/>
      <c r="D30" s="24"/>
    </row>
    <row r="31" spans="3:4" ht="14.25">
      <c r="C31" s="24"/>
      <c r="D31" s="24"/>
    </row>
    <row r="32" spans="3:4" ht="14.25">
      <c r="C32" s="24"/>
      <c r="D32" s="24"/>
    </row>
    <row r="33" spans="3:4" ht="14.25">
      <c r="C33" s="24"/>
      <c r="D33" s="24"/>
    </row>
    <row r="34" spans="3:4" ht="14.25">
      <c r="C34" s="24"/>
      <c r="D34" s="24"/>
    </row>
    <row r="35" spans="3:4" ht="14.25">
      <c r="C35" s="24"/>
      <c r="D35" s="24"/>
    </row>
    <row r="36" spans="3:4" ht="14.25">
      <c r="C36" s="24"/>
      <c r="D36" s="24"/>
    </row>
    <row r="37" spans="3:4" ht="14.25">
      <c r="C37" s="24"/>
      <c r="D37" s="24"/>
    </row>
    <row r="38" spans="3:4" ht="14.25">
      <c r="C38" s="24"/>
      <c r="D38" s="24"/>
    </row>
    <row r="39" spans="3:10" ht="12" customHeight="1">
      <c r="C39" s="23"/>
      <c r="E39" s="75"/>
      <c r="F39" s="75"/>
      <c r="G39" s="75"/>
      <c r="H39" s="75"/>
      <c r="I39" s="75"/>
      <c r="J39" s="75"/>
    </row>
    <row r="40" ht="7.5" customHeight="1">
      <c r="D40" s="23"/>
    </row>
    <row r="41" spans="3:10" ht="47.25" customHeight="1">
      <c r="C41" s="23" t="s">
        <v>22</v>
      </c>
      <c r="D41" s="23"/>
      <c r="E41" s="75" t="s">
        <v>191</v>
      </c>
      <c r="F41" s="75"/>
      <c r="G41" s="75"/>
      <c r="H41" s="75"/>
      <c r="I41" s="75"/>
      <c r="J41" s="75"/>
    </row>
    <row r="42" ht="7.5" customHeight="1"/>
    <row r="43" spans="3:10" ht="77.25" customHeight="1">
      <c r="C43" s="23" t="s">
        <v>23</v>
      </c>
      <c r="E43" s="75" t="s">
        <v>193</v>
      </c>
      <c r="F43" s="75"/>
      <c r="G43" s="75"/>
      <c r="H43" s="75"/>
      <c r="I43" s="75"/>
      <c r="J43" s="75"/>
    </row>
    <row r="46" ht="14.25">
      <c r="K46" s="26"/>
    </row>
    <row r="49" ht="57" customHeight="1"/>
    <row r="50" spans="5:10" ht="30.75" customHeight="1">
      <c r="E50" s="75" t="s">
        <v>192</v>
      </c>
      <c r="F50" s="75"/>
      <c r="G50" s="75"/>
      <c r="H50" s="75"/>
      <c r="I50" s="75"/>
      <c r="J50" s="75"/>
    </row>
  </sheetData>
  <sheetProtection password="CD12" sheet="1" objects="1" scenarios="1"/>
  <mergeCells count="9">
    <mergeCell ref="E8:J8"/>
    <mergeCell ref="E43:J43"/>
    <mergeCell ref="E50:J50"/>
    <mergeCell ref="E10:J10"/>
    <mergeCell ref="E12:J12"/>
    <mergeCell ref="E39:J39"/>
    <mergeCell ref="E41:J41"/>
    <mergeCell ref="E14:J14"/>
    <mergeCell ref="E25:J25"/>
  </mergeCells>
  <printOptions/>
  <pageMargins left="0.75" right="0.75" top="1" bottom="1" header="0.4921259845" footer="0.4921259845"/>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codeName="Tabelle5">
    <tabColor indexed="53"/>
  </sheetPr>
  <dimension ref="B1:L287"/>
  <sheetViews>
    <sheetView tabSelected="1" zoomScale="90" zoomScaleNormal="90" workbookViewId="0" topLeftCell="A1">
      <pane ySplit="9" topLeftCell="BM10" activePane="bottomLeft" state="frozen"/>
      <selection pane="topLeft" activeCell="A1" sqref="A1"/>
      <selection pane="bottomLeft" activeCell="D4" sqref="D4"/>
    </sheetView>
  </sheetViews>
  <sheetFormatPr defaultColWidth="11.00390625" defaultRowHeight="14.25"/>
  <cols>
    <col min="1" max="1" width="0.6171875" style="2" customWidth="1"/>
    <col min="2" max="2" width="11.125" style="7" bestFit="1" customWidth="1"/>
    <col min="3" max="3" width="1.12109375" style="2" customWidth="1"/>
    <col min="4" max="4" width="45.625" style="3" customWidth="1"/>
    <col min="5" max="5" width="1.12109375" style="2" customWidth="1"/>
    <col min="6" max="6" width="14.375" style="4" customWidth="1"/>
    <col min="7" max="7" width="0.875" style="5" customWidth="1"/>
    <col min="8" max="8" width="14.375" style="4" customWidth="1"/>
    <col min="9" max="9" width="0.6171875" style="2" customWidth="1"/>
    <col min="10" max="10" width="11.75390625" style="2" bestFit="1" customWidth="1"/>
    <col min="11" max="16384" width="11.00390625" style="2" customWidth="1"/>
  </cols>
  <sheetData>
    <row r="1" spans="2:8" ht="34.5" customHeight="1">
      <c r="B1" s="78" t="s">
        <v>163</v>
      </c>
      <c r="C1" s="78"/>
      <c r="D1" s="78"/>
      <c r="E1" s="78"/>
      <c r="F1" s="78"/>
      <c r="G1" s="78"/>
      <c r="H1" s="78"/>
    </row>
    <row r="2" spans="2:8" ht="19.5" customHeight="1">
      <c r="B2" s="79" t="s">
        <v>180</v>
      </c>
      <c r="C2" s="79"/>
      <c r="D2" s="79"/>
      <c r="E2" s="79"/>
      <c r="F2" s="79"/>
      <c r="G2" s="79"/>
      <c r="H2" s="79"/>
    </row>
    <row r="3" ht="15.75" customHeight="1">
      <c r="B3" s="6"/>
    </row>
    <row r="4" spans="2:4" ht="16.5" customHeight="1">
      <c r="B4" s="4" t="s">
        <v>5</v>
      </c>
      <c r="C4" s="5"/>
      <c r="D4" s="1" t="s">
        <v>169</v>
      </c>
    </row>
    <row r="5" ht="16.5" customHeight="1"/>
    <row r="6" spans="2:4" ht="16.5" customHeight="1">
      <c r="B6" s="8" t="s">
        <v>9</v>
      </c>
      <c r="D6" s="1">
        <v>2009</v>
      </c>
    </row>
    <row r="7" ht="11.25" customHeight="1"/>
    <row r="8" spans="2:8" ht="16.5" customHeight="1">
      <c r="B8" s="31" t="s">
        <v>26</v>
      </c>
      <c r="F8" s="20" t="str">
        <f>"31.12."&amp;D6</f>
        <v>31.12.2009</v>
      </c>
      <c r="G8" s="9"/>
      <c r="H8" s="20" t="str">
        <f>"01.01."&amp;D6</f>
        <v>01.01.2009</v>
      </c>
    </row>
    <row r="9" spans="2:8" ht="5.25" customHeight="1">
      <c r="B9" s="34"/>
      <c r="F9" s="35"/>
      <c r="G9" s="9"/>
      <c r="H9" s="35"/>
    </row>
    <row r="11" spans="2:6" ht="16.5" customHeight="1">
      <c r="B11" s="13">
        <v>9000</v>
      </c>
      <c r="D11" s="10" t="s">
        <v>65</v>
      </c>
      <c r="F11" s="27">
        <v>1000000</v>
      </c>
    </row>
    <row r="12" s="3" customFormat="1" ht="4.5" customHeight="1"/>
    <row r="13" spans="2:6" s="3" customFormat="1" ht="17.25" customHeight="1">
      <c r="B13" s="13">
        <v>9001</v>
      </c>
      <c r="D13" s="10" t="s">
        <v>64</v>
      </c>
      <c r="F13" s="27">
        <v>0</v>
      </c>
    </row>
    <row r="14" s="3" customFormat="1" ht="4.5" customHeight="1"/>
    <row r="15" spans="2:6" ht="17.25" customHeight="1">
      <c r="B15" s="13">
        <v>33</v>
      </c>
      <c r="D15" s="11" t="s">
        <v>30</v>
      </c>
      <c r="F15" s="27">
        <v>3443701.54</v>
      </c>
    </row>
    <row r="16" s="3" customFormat="1" ht="4.5" customHeight="1"/>
    <row r="17" spans="2:6" ht="17.25" customHeight="1">
      <c r="B17" s="13">
        <v>366</v>
      </c>
      <c r="D17" s="11" t="s">
        <v>109</v>
      </c>
      <c r="F17" s="27"/>
    </row>
    <row r="18" s="3" customFormat="1" ht="3.75" customHeight="1"/>
    <row r="19" spans="2:6" ht="17.25" customHeight="1">
      <c r="B19" s="13">
        <v>466</v>
      </c>
      <c r="D19" s="11" t="s">
        <v>114</v>
      </c>
      <c r="F19" s="27"/>
    </row>
    <row r="20" s="3" customFormat="1" ht="4.5" customHeight="1"/>
    <row r="21" spans="2:6" ht="32.25" customHeight="1">
      <c r="B21" s="13">
        <v>487</v>
      </c>
      <c r="D21" s="11" t="s">
        <v>115</v>
      </c>
      <c r="F21" s="27"/>
    </row>
    <row r="22" s="3" customFormat="1" ht="4.5" customHeight="1"/>
    <row r="23" spans="2:6" s="3" customFormat="1" ht="16.5" customHeight="1">
      <c r="B23" s="13">
        <v>383</v>
      </c>
      <c r="C23" s="2"/>
      <c r="D23" s="11" t="s">
        <v>66</v>
      </c>
      <c r="E23" s="2"/>
      <c r="F23" s="27"/>
    </row>
    <row r="24" s="3" customFormat="1" ht="4.5" customHeight="1"/>
    <row r="25" spans="2:6" ht="32.25" customHeight="1">
      <c r="B25" s="13">
        <v>387</v>
      </c>
      <c r="D25" s="11" t="s">
        <v>67</v>
      </c>
      <c r="F25" s="27"/>
    </row>
    <row r="26" s="3" customFormat="1" ht="3.75" customHeight="1"/>
    <row r="27" spans="2:6" s="3" customFormat="1" ht="48" customHeight="1">
      <c r="B27" s="13">
        <v>3410</v>
      </c>
      <c r="C27" s="2"/>
      <c r="D27" s="11" t="s">
        <v>112</v>
      </c>
      <c r="E27" s="2"/>
      <c r="F27" s="27"/>
    </row>
    <row r="28" s="3" customFormat="1" ht="3.75" customHeight="1"/>
    <row r="29" spans="2:6" s="3" customFormat="1" ht="16.5" customHeight="1">
      <c r="B29" s="13">
        <v>4410</v>
      </c>
      <c r="C29" s="2"/>
      <c r="D29" s="11" t="s">
        <v>119</v>
      </c>
      <c r="E29" s="2"/>
      <c r="F29" s="27"/>
    </row>
    <row r="30" s="3" customFormat="1" ht="3.75" customHeight="1"/>
    <row r="31" spans="2:6" s="3" customFormat="1" ht="48" customHeight="1">
      <c r="B31" s="13">
        <v>3411</v>
      </c>
      <c r="C31" s="2"/>
      <c r="D31" s="11" t="s">
        <v>113</v>
      </c>
      <c r="E31" s="2"/>
      <c r="F31" s="27"/>
    </row>
    <row r="32" s="3" customFormat="1" ht="3.75" customHeight="1"/>
    <row r="33" spans="2:6" s="3" customFormat="1" ht="16.5" customHeight="1">
      <c r="B33" s="13">
        <v>4411</v>
      </c>
      <c r="C33" s="2"/>
      <c r="D33" s="11" t="s">
        <v>118</v>
      </c>
      <c r="E33" s="2"/>
      <c r="F33" s="27"/>
    </row>
    <row r="34" s="3" customFormat="1" ht="3.75" customHeight="1"/>
    <row r="35" spans="2:6" s="3" customFormat="1" ht="16.5" customHeight="1">
      <c r="B35" s="13">
        <v>344</v>
      </c>
      <c r="C35" s="2"/>
      <c r="D35" s="11" t="s">
        <v>111</v>
      </c>
      <c r="E35" s="2"/>
      <c r="F35" s="27"/>
    </row>
    <row r="36" s="3" customFormat="1" ht="3.75" customHeight="1"/>
    <row r="37" spans="2:6" s="3" customFormat="1" ht="16.5" customHeight="1">
      <c r="B37" s="13">
        <v>444</v>
      </c>
      <c r="C37" s="2"/>
      <c r="D37" s="11" t="s">
        <v>110</v>
      </c>
      <c r="E37" s="2"/>
      <c r="F37" s="27"/>
    </row>
    <row r="38" s="3" customFormat="1" ht="3.75" customHeight="1"/>
    <row r="39" spans="2:6" s="3" customFormat="1" ht="16.5" customHeight="1">
      <c r="B39" s="13">
        <v>364</v>
      </c>
      <c r="C39" s="2"/>
      <c r="D39" s="11" t="s">
        <v>34</v>
      </c>
      <c r="E39" s="2"/>
      <c r="F39" s="27"/>
    </row>
    <row r="40" s="3" customFormat="1" ht="3.75" customHeight="1"/>
    <row r="41" spans="2:6" s="3" customFormat="1" ht="16.5" customHeight="1">
      <c r="B41" s="13">
        <v>365</v>
      </c>
      <c r="C41" s="2"/>
      <c r="D41" s="11" t="s">
        <v>35</v>
      </c>
      <c r="E41" s="2"/>
      <c r="F41" s="27"/>
    </row>
    <row r="42" s="3" customFormat="1" ht="3.75" customHeight="1"/>
    <row r="43" spans="2:6" s="3" customFormat="1" ht="16.5" customHeight="1">
      <c r="B43" s="13">
        <v>4490</v>
      </c>
      <c r="C43" s="2"/>
      <c r="D43" s="11" t="s">
        <v>36</v>
      </c>
      <c r="E43" s="2"/>
      <c r="F43" s="27"/>
    </row>
    <row r="44" s="3" customFormat="1" ht="15" customHeight="1"/>
    <row r="45" s="3" customFormat="1" ht="15" customHeight="1"/>
    <row r="46" spans="2:8" ht="16.5" customHeight="1">
      <c r="B46" s="13">
        <v>100</v>
      </c>
      <c r="D46" s="10" t="s">
        <v>27</v>
      </c>
      <c r="F46" s="27">
        <f>3716754.84+8112.2+4500000</f>
        <v>8224867.04</v>
      </c>
      <c r="H46" s="27">
        <f>4146180.59+8063.1+7000000</f>
        <v>11154243.69</v>
      </c>
    </row>
    <row r="47" s="3" customFormat="1" ht="3.75" customHeight="1"/>
    <row r="48" spans="2:8" ht="16.5" customHeight="1">
      <c r="B48" s="13">
        <v>1004</v>
      </c>
      <c r="D48" s="10" t="s">
        <v>97</v>
      </c>
      <c r="F48" s="27">
        <v>0</v>
      </c>
      <c r="H48" s="27">
        <v>0</v>
      </c>
    </row>
    <row r="49" s="3" customFormat="1" ht="3.75" customHeight="1"/>
    <row r="50" spans="2:8" ht="16.5" customHeight="1">
      <c r="B50" s="13">
        <v>1009</v>
      </c>
      <c r="D50" s="10" t="s">
        <v>98</v>
      </c>
      <c r="F50" s="27">
        <v>0</v>
      </c>
      <c r="H50" s="27">
        <v>0</v>
      </c>
    </row>
    <row r="51" s="3" customFormat="1" ht="3.75" customHeight="1"/>
    <row r="52" spans="2:8" ht="16.5" customHeight="1">
      <c r="B52" s="13">
        <v>101</v>
      </c>
      <c r="D52" s="10" t="s">
        <v>6</v>
      </c>
      <c r="F52" s="27">
        <f>12692159.97-4500000</f>
        <v>8192159.970000001</v>
      </c>
      <c r="H52" s="27">
        <f>12772332.15-7000000</f>
        <v>5772332.15</v>
      </c>
    </row>
    <row r="53" s="3" customFormat="1" ht="3.75" customHeight="1"/>
    <row r="54" spans="2:8" ht="16.5" customHeight="1">
      <c r="B54" s="13">
        <v>10110</v>
      </c>
      <c r="D54" s="10" t="s">
        <v>99</v>
      </c>
      <c r="F54" s="27">
        <v>3797726.44</v>
      </c>
      <c r="H54" s="27">
        <v>1280811.74</v>
      </c>
    </row>
    <row r="55" s="3" customFormat="1" ht="4.5" customHeight="1"/>
    <row r="56" spans="2:8" ht="16.5" customHeight="1">
      <c r="B56" s="13">
        <v>104</v>
      </c>
      <c r="D56" s="10" t="s">
        <v>121</v>
      </c>
      <c r="F56" s="27">
        <v>16000.7</v>
      </c>
      <c r="H56" s="27">
        <v>26589.15</v>
      </c>
    </row>
    <row r="57" s="3" customFormat="1" ht="4.5" customHeight="1"/>
    <row r="58" spans="2:8" ht="16.5" customHeight="1">
      <c r="B58" s="13">
        <v>1046</v>
      </c>
      <c r="D58" s="10" t="s">
        <v>122</v>
      </c>
      <c r="F58" s="27"/>
      <c r="H58" s="27"/>
    </row>
    <row r="59" s="3" customFormat="1" ht="4.5" customHeight="1"/>
    <row r="60" spans="2:8" ht="16.5" customHeight="1">
      <c r="B60" s="13">
        <v>106</v>
      </c>
      <c r="D60" s="10" t="s">
        <v>7</v>
      </c>
      <c r="F60" s="27">
        <v>71272</v>
      </c>
      <c r="H60" s="27">
        <v>82953</v>
      </c>
    </row>
    <row r="61" s="3" customFormat="1" ht="4.5" customHeight="1"/>
    <row r="62" spans="2:8" ht="16.5" customHeight="1">
      <c r="B62" s="13">
        <v>10601</v>
      </c>
      <c r="D62" s="10" t="s">
        <v>81</v>
      </c>
      <c r="F62" s="27"/>
      <c r="H62" s="27"/>
    </row>
    <row r="63" s="3" customFormat="1" ht="4.5" customHeight="1"/>
    <row r="64" spans="2:8" ht="16.5" customHeight="1">
      <c r="B64" s="13">
        <v>10604</v>
      </c>
      <c r="D64" s="10" t="s">
        <v>95</v>
      </c>
      <c r="F64" s="27"/>
      <c r="H64" s="27"/>
    </row>
    <row r="65" s="3" customFormat="1" ht="4.5" customHeight="1"/>
    <row r="66" spans="2:8" ht="16.5" customHeight="1">
      <c r="B66" s="13">
        <v>10611</v>
      </c>
      <c r="D66" s="10" t="s">
        <v>82</v>
      </c>
      <c r="F66" s="27"/>
      <c r="H66" s="27"/>
    </row>
    <row r="67" s="3" customFormat="1" ht="4.5" customHeight="1"/>
    <row r="68" spans="2:8" ht="16.5" customHeight="1">
      <c r="B68" s="13">
        <v>10614</v>
      </c>
      <c r="D68" s="10" t="s">
        <v>94</v>
      </c>
      <c r="F68" s="27"/>
      <c r="H68" s="27"/>
    </row>
    <row r="69" s="3" customFormat="1" ht="4.5" customHeight="1"/>
    <row r="70" spans="2:8" ht="16.5" customHeight="1">
      <c r="B70" s="13">
        <v>10631</v>
      </c>
      <c r="D70" s="10" t="s">
        <v>83</v>
      </c>
      <c r="F70" s="27"/>
      <c r="H70" s="27"/>
    </row>
    <row r="71" s="3" customFormat="1" ht="4.5" customHeight="1"/>
    <row r="72" spans="2:8" ht="16.5" customHeight="1">
      <c r="B72" s="13">
        <v>10632</v>
      </c>
      <c r="D72" s="10" t="s">
        <v>87</v>
      </c>
      <c r="F72" s="27"/>
      <c r="H72" s="27"/>
    </row>
    <row r="73" s="3" customFormat="1" ht="4.5" customHeight="1"/>
    <row r="74" spans="2:8" ht="16.5" customHeight="1">
      <c r="B74" s="13">
        <v>10633</v>
      </c>
      <c r="D74" s="10" t="s">
        <v>89</v>
      </c>
      <c r="F74" s="27"/>
      <c r="H74" s="27"/>
    </row>
    <row r="75" s="3" customFormat="1" ht="4.5" customHeight="1"/>
    <row r="76" spans="2:8" ht="16.5" customHeight="1">
      <c r="B76" s="13">
        <v>10634</v>
      </c>
      <c r="D76" s="10" t="s">
        <v>92</v>
      </c>
      <c r="F76" s="27"/>
      <c r="H76" s="27"/>
    </row>
    <row r="77" s="3" customFormat="1" ht="4.5" customHeight="1"/>
    <row r="78" spans="2:8" ht="16.5" customHeight="1">
      <c r="B78" s="13">
        <v>10681</v>
      </c>
      <c r="D78" s="10" t="s">
        <v>84</v>
      </c>
      <c r="F78" s="27"/>
      <c r="H78" s="27"/>
    </row>
    <row r="79" s="3" customFormat="1" ht="4.5" customHeight="1"/>
    <row r="80" spans="2:8" ht="16.5" customHeight="1">
      <c r="B80" s="13">
        <v>10682</v>
      </c>
      <c r="D80" s="10" t="s">
        <v>88</v>
      </c>
      <c r="F80" s="27"/>
      <c r="H80" s="27"/>
    </row>
    <row r="81" s="3" customFormat="1" ht="4.5" customHeight="1"/>
    <row r="82" spans="2:8" ht="16.5" customHeight="1">
      <c r="B82" s="13">
        <v>10683</v>
      </c>
      <c r="D82" s="10" t="s">
        <v>90</v>
      </c>
      <c r="F82" s="27"/>
      <c r="H82" s="27"/>
    </row>
    <row r="83" s="3" customFormat="1" ht="4.5" customHeight="1"/>
    <row r="84" spans="2:8" ht="16.5" customHeight="1">
      <c r="B84" s="13">
        <v>10684</v>
      </c>
      <c r="D84" s="10" t="s">
        <v>93</v>
      </c>
      <c r="F84" s="27"/>
      <c r="H84" s="27"/>
    </row>
    <row r="85" s="3" customFormat="1" ht="4.5" customHeight="1"/>
    <row r="86" spans="2:8" ht="16.5" customHeight="1">
      <c r="B86" s="13">
        <v>1072</v>
      </c>
      <c r="D86" s="10" t="s">
        <v>70</v>
      </c>
      <c r="F86" s="27"/>
      <c r="H86" s="27"/>
    </row>
    <row r="87" s="3" customFormat="1" ht="4.5" customHeight="1"/>
    <row r="88" spans="2:8" ht="16.5" customHeight="1">
      <c r="B88" s="13">
        <v>109</v>
      </c>
      <c r="D88" s="10" t="s">
        <v>71</v>
      </c>
      <c r="F88" s="27"/>
      <c r="H88" s="27"/>
    </row>
    <row r="89" s="3" customFormat="1" ht="4.5" customHeight="1"/>
    <row r="90" spans="2:8" ht="16.5" customHeight="1">
      <c r="B90" s="13">
        <v>200</v>
      </c>
      <c r="D90" s="10" t="s">
        <v>8</v>
      </c>
      <c r="F90" s="27">
        <v>4744343.8</v>
      </c>
      <c r="H90" s="27">
        <v>4758772.83</v>
      </c>
    </row>
    <row r="91" s="3" customFormat="1" ht="3.75" customHeight="1"/>
    <row r="92" spans="2:8" ht="16.5" customHeight="1">
      <c r="B92" s="13">
        <v>20010</v>
      </c>
      <c r="D92" s="10" t="s">
        <v>100</v>
      </c>
      <c r="F92" s="27">
        <v>20910.75</v>
      </c>
      <c r="H92" s="27">
        <v>21537.35</v>
      </c>
    </row>
    <row r="93" s="3" customFormat="1" ht="3.75" customHeight="1"/>
    <row r="94" spans="2:8" ht="16.5" customHeight="1">
      <c r="B94" s="29">
        <v>20022.1</v>
      </c>
      <c r="D94" s="10" t="s">
        <v>85</v>
      </c>
      <c r="F94" s="27"/>
      <c r="H94" s="27"/>
    </row>
    <row r="95" s="3" customFormat="1" ht="3.75" customHeight="1"/>
    <row r="96" spans="2:8" ht="16.5" customHeight="1">
      <c r="B96" s="29">
        <v>20022.2</v>
      </c>
      <c r="D96" s="10" t="s">
        <v>91</v>
      </c>
      <c r="F96" s="27"/>
      <c r="H96" s="27"/>
    </row>
    <row r="97" s="3" customFormat="1" ht="3.75" customHeight="1"/>
    <row r="98" spans="2:8" ht="32.25" customHeight="1">
      <c r="B98" s="13">
        <v>2010</v>
      </c>
      <c r="D98" s="11" t="s">
        <v>123</v>
      </c>
      <c r="F98" s="27"/>
      <c r="H98" s="27"/>
    </row>
    <row r="99" s="3" customFormat="1" ht="4.5" customHeight="1"/>
    <row r="100" spans="2:8" ht="16.5" customHeight="1">
      <c r="B100" s="13">
        <v>204</v>
      </c>
      <c r="D100" s="10" t="s">
        <v>124</v>
      </c>
      <c r="F100" s="27">
        <v>601604.35</v>
      </c>
      <c r="H100" s="27">
        <v>500454.6</v>
      </c>
    </row>
    <row r="101" s="3" customFormat="1" ht="4.5" customHeight="1"/>
    <row r="102" spans="2:8" ht="32.25" customHeight="1">
      <c r="B102" s="13">
        <v>2046</v>
      </c>
      <c r="D102" s="11" t="s">
        <v>125</v>
      </c>
      <c r="F102" s="27"/>
      <c r="H102" s="27"/>
    </row>
    <row r="103" s="3" customFormat="1" ht="4.5" customHeight="1"/>
    <row r="104" spans="2:8" ht="16.5" customHeight="1">
      <c r="B104" s="13">
        <v>205</v>
      </c>
      <c r="D104" s="10" t="s">
        <v>72</v>
      </c>
      <c r="F104" s="27"/>
      <c r="H104" s="27"/>
    </row>
    <row r="105" s="3" customFormat="1" ht="4.5" customHeight="1"/>
    <row r="106" spans="2:8" ht="16.5" customHeight="1">
      <c r="B106" s="13">
        <v>2058</v>
      </c>
      <c r="D106" s="10" t="s">
        <v>73</v>
      </c>
      <c r="F106" s="27"/>
      <c r="H106" s="27"/>
    </row>
    <row r="107" s="3" customFormat="1" ht="4.5" customHeight="1"/>
    <row r="108" spans="2:8" ht="16.5" customHeight="1">
      <c r="B108" s="13">
        <v>208</v>
      </c>
      <c r="D108" s="10" t="s">
        <v>74</v>
      </c>
      <c r="F108" s="27"/>
      <c r="H108" s="27"/>
    </row>
    <row r="109" s="3" customFormat="1" ht="4.5" customHeight="1"/>
    <row r="110" spans="2:8" ht="16.5" customHeight="1">
      <c r="B110" s="13">
        <v>2088</v>
      </c>
      <c r="D110" s="10" t="s">
        <v>75</v>
      </c>
      <c r="F110" s="27"/>
      <c r="H110" s="27"/>
    </row>
    <row r="111" s="3" customFormat="1" ht="4.5" customHeight="1"/>
    <row r="112" spans="2:8" ht="16.5" customHeight="1">
      <c r="B112" s="13">
        <v>209</v>
      </c>
      <c r="D112" s="10" t="s">
        <v>76</v>
      </c>
      <c r="F112" s="27">
        <v>2625589.35</v>
      </c>
      <c r="H112" s="27">
        <v>2249456</v>
      </c>
    </row>
    <row r="113" s="3" customFormat="1" ht="4.5" customHeight="1"/>
    <row r="114" spans="2:8" ht="16.5" customHeight="1">
      <c r="B114" s="13">
        <v>2910</v>
      </c>
      <c r="D114" s="10" t="s">
        <v>79</v>
      </c>
      <c r="F114" s="27">
        <v>363367.5</v>
      </c>
      <c r="H114" s="27">
        <v>363547</v>
      </c>
    </row>
    <row r="115" s="3" customFormat="1" ht="4.5" customHeight="1"/>
    <row r="116" spans="2:8" ht="16.5" customHeight="1">
      <c r="B116" s="13">
        <v>2911</v>
      </c>
      <c r="D116" s="10" t="s">
        <v>80</v>
      </c>
      <c r="F116" s="27"/>
      <c r="H116" s="27"/>
    </row>
    <row r="117" s="3" customFormat="1" ht="4.5" customHeight="1"/>
    <row r="118" spans="2:8" ht="16.5" customHeight="1">
      <c r="B118" s="13">
        <v>292</v>
      </c>
      <c r="D118" s="10" t="s">
        <v>77</v>
      </c>
      <c r="F118" s="27"/>
      <c r="H118" s="27"/>
    </row>
    <row r="119" s="3" customFormat="1" ht="4.5" customHeight="1"/>
    <row r="120" spans="2:8" ht="16.5" customHeight="1">
      <c r="B120" s="13">
        <v>29300</v>
      </c>
      <c r="D120" s="10" t="s">
        <v>78</v>
      </c>
      <c r="F120" s="27"/>
      <c r="H120" s="27"/>
    </row>
    <row r="121" ht="15" customHeight="1"/>
    <row r="122" ht="15" customHeight="1"/>
    <row r="123" spans="2:6" ht="32.25" customHeight="1">
      <c r="B123" s="32" t="s">
        <v>106</v>
      </c>
      <c r="C123" s="5"/>
      <c r="D123" s="10" t="s">
        <v>10</v>
      </c>
      <c r="F123" s="27">
        <v>5209661.2</v>
      </c>
    </row>
    <row r="124" ht="4.5" customHeight="1"/>
    <row r="125" spans="4:8" ht="16.5" customHeight="1">
      <c r="D125" s="10" t="s">
        <v>25</v>
      </c>
      <c r="F125" s="27">
        <v>432720.4</v>
      </c>
      <c r="H125" s="27">
        <v>536554.15</v>
      </c>
    </row>
    <row r="126" ht="10.5" customHeight="1">
      <c r="D126" s="12"/>
    </row>
    <row r="127" spans="4:8" ht="16.5" customHeight="1">
      <c r="D127" s="10" t="s">
        <v>117</v>
      </c>
      <c r="F127" s="27"/>
      <c r="H127" s="27">
        <v>1568.6</v>
      </c>
    </row>
    <row r="128" ht="16.5" customHeight="1">
      <c r="L128" s="14"/>
    </row>
    <row r="129" spans="2:12" ht="16.5" customHeight="1">
      <c r="B129" s="13">
        <v>102</v>
      </c>
      <c r="D129" s="11" t="s">
        <v>189</v>
      </c>
      <c r="F129" s="27"/>
      <c r="L129" s="25"/>
    </row>
    <row r="130" ht="4.5" customHeight="1">
      <c r="L130" s="25"/>
    </row>
    <row r="131" spans="2:12" ht="16.5" customHeight="1">
      <c r="B131" s="13">
        <v>102</v>
      </c>
      <c r="D131" s="11" t="s">
        <v>187</v>
      </c>
      <c r="F131" s="27"/>
      <c r="L131" s="25"/>
    </row>
    <row r="132" ht="4.5" customHeight="1">
      <c r="L132" s="25"/>
    </row>
    <row r="133" spans="2:12" ht="16.5" customHeight="1">
      <c r="B133" s="13">
        <v>107</v>
      </c>
      <c r="D133" s="11" t="s">
        <v>188</v>
      </c>
      <c r="F133" s="27"/>
      <c r="L133" s="25"/>
    </row>
    <row r="134" ht="4.5" customHeight="1">
      <c r="L134" s="25"/>
    </row>
    <row r="135" spans="2:12" ht="16.5" customHeight="1">
      <c r="B135" s="13">
        <v>1072</v>
      </c>
      <c r="D135" s="11" t="s">
        <v>107</v>
      </c>
      <c r="F135" s="27"/>
      <c r="L135" s="25"/>
    </row>
    <row r="136" ht="4.5" customHeight="1">
      <c r="L136" s="25"/>
    </row>
    <row r="137" spans="2:12" ht="16.5" customHeight="1">
      <c r="B137" s="13">
        <v>107</v>
      </c>
      <c r="D137" s="11" t="s">
        <v>181</v>
      </c>
      <c r="F137" s="27">
        <v>200000</v>
      </c>
      <c r="L137" s="25"/>
    </row>
    <row r="138" ht="4.5" customHeight="1">
      <c r="L138" s="25"/>
    </row>
    <row r="139" spans="2:12" ht="16.5" customHeight="1">
      <c r="B139" s="13">
        <v>1072</v>
      </c>
      <c r="D139" s="11" t="s">
        <v>108</v>
      </c>
      <c r="F139" s="27"/>
      <c r="L139" s="25"/>
    </row>
    <row r="140" ht="4.5" customHeight="1">
      <c r="L140" s="25"/>
    </row>
    <row r="141" spans="2:12" ht="16.5" customHeight="1">
      <c r="B141" s="13">
        <v>108</v>
      </c>
      <c r="D141" s="11" t="s">
        <v>182</v>
      </c>
      <c r="F141" s="27">
        <v>1000000</v>
      </c>
      <c r="L141" s="25"/>
    </row>
    <row r="142" ht="4.5" customHeight="1">
      <c r="L142" s="25"/>
    </row>
    <row r="143" spans="2:12" ht="28.5">
      <c r="B143" s="13">
        <v>108</v>
      </c>
      <c r="D143" s="11" t="s">
        <v>183</v>
      </c>
      <c r="F143" s="27"/>
      <c r="L143" s="25"/>
    </row>
    <row r="144" ht="4.5" customHeight="1">
      <c r="L144" s="25"/>
    </row>
    <row r="145" spans="2:12" ht="16.5" customHeight="1">
      <c r="B145" s="13">
        <v>108</v>
      </c>
      <c r="D145" s="11" t="s">
        <v>3</v>
      </c>
      <c r="F145" s="27"/>
      <c r="L145" s="25"/>
    </row>
    <row r="146" ht="4.5" customHeight="1">
      <c r="L146" s="25"/>
    </row>
    <row r="147" spans="4:12" ht="30" customHeight="1">
      <c r="D147" s="11" t="s">
        <v>96</v>
      </c>
      <c r="F147" s="27"/>
      <c r="L147" s="25"/>
    </row>
    <row r="148" ht="4.5" customHeight="1">
      <c r="L148" s="25"/>
    </row>
    <row r="149" spans="4:12" ht="30" customHeight="1">
      <c r="D149" s="11" t="s">
        <v>24</v>
      </c>
      <c r="F149" s="27"/>
      <c r="L149" s="25"/>
    </row>
    <row r="150" ht="4.5" customHeight="1">
      <c r="L150" s="25"/>
    </row>
    <row r="151" spans="2:12" ht="16.5" customHeight="1">
      <c r="B151" s="13">
        <v>144</v>
      </c>
      <c r="D151" s="11" t="s">
        <v>86</v>
      </c>
      <c r="F151" s="27"/>
      <c r="L151" s="25"/>
    </row>
    <row r="152" ht="4.5" customHeight="1">
      <c r="L152" s="25"/>
    </row>
    <row r="153" spans="2:12" ht="16.5" customHeight="1">
      <c r="B153" s="13">
        <v>144</v>
      </c>
      <c r="D153" s="11" t="s">
        <v>42</v>
      </c>
      <c r="F153" s="27"/>
      <c r="L153" s="25"/>
    </row>
    <row r="154" ht="4.5" customHeight="1">
      <c r="L154" s="25"/>
    </row>
    <row r="155" spans="2:12" ht="30.75" customHeight="1">
      <c r="B155" s="77" t="s">
        <v>126</v>
      </c>
      <c r="C155" s="77"/>
      <c r="D155" s="77"/>
      <c r="F155" s="27"/>
      <c r="L155" s="25"/>
    </row>
    <row r="156" ht="4.5" customHeight="1">
      <c r="L156" s="25"/>
    </row>
    <row r="157" spans="2:12" ht="16.5" customHeight="1">
      <c r="B157" s="13">
        <v>145</v>
      </c>
      <c r="D157" s="11" t="s">
        <v>184</v>
      </c>
      <c r="F157" s="27"/>
      <c r="L157" s="25"/>
    </row>
    <row r="158" ht="4.5" customHeight="1">
      <c r="L158" s="25"/>
    </row>
    <row r="159" spans="2:12" ht="30" customHeight="1">
      <c r="B159" s="13">
        <v>145</v>
      </c>
      <c r="D159" s="11" t="s">
        <v>185</v>
      </c>
      <c r="F159" s="27"/>
      <c r="L159" s="25"/>
    </row>
    <row r="160" ht="4.5" customHeight="1">
      <c r="L160" s="25"/>
    </row>
    <row r="161" spans="2:12" ht="30" customHeight="1">
      <c r="B161" s="77" t="s">
        <v>120</v>
      </c>
      <c r="C161" s="77"/>
      <c r="D161" s="77"/>
      <c r="F161" s="27"/>
      <c r="L161" s="25"/>
    </row>
    <row r="162" ht="4.5" customHeight="1"/>
    <row r="163" spans="2:12" ht="16.5" customHeight="1">
      <c r="B163" s="30">
        <v>201</v>
      </c>
      <c r="D163" s="11" t="s">
        <v>55</v>
      </c>
      <c r="F163" s="27"/>
      <c r="L163" s="25"/>
    </row>
    <row r="164" ht="4.5" customHeight="1"/>
    <row r="165" spans="2:12" ht="30" customHeight="1">
      <c r="B165" s="30">
        <v>2010</v>
      </c>
      <c r="D165" s="11" t="s">
        <v>102</v>
      </c>
      <c r="F165" s="27"/>
      <c r="L165" s="25"/>
    </row>
    <row r="166" ht="4.5" customHeight="1"/>
    <row r="167" spans="2:12" ht="16.5" customHeight="1">
      <c r="B167" s="30">
        <v>201</v>
      </c>
      <c r="D167" s="11" t="s">
        <v>101</v>
      </c>
      <c r="F167" s="27"/>
      <c r="L167" s="25"/>
    </row>
    <row r="168" ht="4.5" customHeight="1"/>
    <row r="169" spans="2:12" ht="30" customHeight="1">
      <c r="B169" s="30">
        <v>2010</v>
      </c>
      <c r="D169" s="11" t="s">
        <v>103</v>
      </c>
      <c r="F169" s="27"/>
      <c r="L169" s="25"/>
    </row>
    <row r="170" ht="4.5" customHeight="1"/>
    <row r="171" spans="2:12" ht="16.5" customHeight="1">
      <c r="B171" s="30">
        <v>206</v>
      </c>
      <c r="D171" s="11" t="s">
        <v>104</v>
      </c>
      <c r="F171" s="27">
        <v>800000</v>
      </c>
      <c r="L171" s="25"/>
    </row>
    <row r="172" ht="4.5" customHeight="1"/>
    <row r="173" spans="2:12" ht="16.5" customHeight="1">
      <c r="B173" s="30">
        <v>2068</v>
      </c>
      <c r="D173" s="11" t="s">
        <v>127</v>
      </c>
      <c r="F173" s="27"/>
      <c r="L173" s="25"/>
    </row>
    <row r="174" ht="4.5" customHeight="1"/>
    <row r="175" spans="2:12" ht="16.5" customHeight="1">
      <c r="B175" s="30">
        <v>206</v>
      </c>
      <c r="D175" s="11" t="s">
        <v>105</v>
      </c>
      <c r="F175" s="27"/>
      <c r="L175" s="25"/>
    </row>
    <row r="176" ht="4.5" customHeight="1"/>
    <row r="177" spans="2:12" ht="16.5" customHeight="1">
      <c r="B177" s="30">
        <v>2068</v>
      </c>
      <c r="D177" s="11" t="s">
        <v>128</v>
      </c>
      <c r="F177" s="27"/>
      <c r="L177" s="25"/>
    </row>
    <row r="181" ht="18">
      <c r="B181" s="33" t="s">
        <v>116</v>
      </c>
    </row>
    <row r="183" ht="16.5" customHeight="1">
      <c r="B183" s="15" t="s">
        <v>129</v>
      </c>
    </row>
    <row r="184" ht="4.5" customHeight="1"/>
    <row r="185" spans="2:6" ht="16.5" customHeight="1">
      <c r="B185" s="13">
        <v>9000</v>
      </c>
      <c r="D185" s="10" t="s">
        <v>65</v>
      </c>
      <c r="F185" s="27">
        <f>78053.7+2154</f>
        <v>80207.7</v>
      </c>
    </row>
    <row r="186" ht="4.5" customHeight="1"/>
    <row r="187" spans="2:6" ht="16.5" customHeight="1">
      <c r="B187" s="13">
        <v>9001</v>
      </c>
      <c r="D187" s="10" t="s">
        <v>64</v>
      </c>
      <c r="F187" s="27"/>
    </row>
    <row r="188" ht="4.5" customHeight="1"/>
    <row r="189" spans="2:6" ht="16.5" customHeight="1">
      <c r="B189" s="13">
        <v>33</v>
      </c>
      <c r="D189" s="10" t="s">
        <v>30</v>
      </c>
      <c r="F189" s="27"/>
    </row>
    <row r="190" ht="4.5" customHeight="1"/>
    <row r="191" spans="2:6" ht="16.5" customHeight="1">
      <c r="B191" s="13">
        <v>383</v>
      </c>
      <c r="D191" s="10" t="s">
        <v>32</v>
      </c>
      <c r="F191" s="27"/>
    </row>
    <row r="192" ht="4.5" customHeight="1"/>
    <row r="193" spans="2:6" ht="16.5" customHeight="1">
      <c r="B193" s="13">
        <v>4490</v>
      </c>
      <c r="D193" s="10" t="s">
        <v>36</v>
      </c>
      <c r="F193" s="27"/>
    </row>
    <row r="194" spans="2:4" ht="3.75" customHeight="1">
      <c r="B194" s="16"/>
      <c r="D194" s="12"/>
    </row>
    <row r="195" spans="2:8" ht="16.5" customHeight="1">
      <c r="B195" s="13">
        <v>1010</v>
      </c>
      <c r="D195" s="10" t="s">
        <v>130</v>
      </c>
      <c r="F195" s="27">
        <f>273210+21956.25</f>
        <v>295166.25</v>
      </c>
      <c r="H195" s="27">
        <f>452.9+28112.6+8299.45</f>
        <v>36864.95</v>
      </c>
    </row>
    <row r="196" spans="2:4" ht="3.75" customHeight="1">
      <c r="B196" s="16"/>
      <c r="D196" s="12"/>
    </row>
    <row r="197" spans="2:8" ht="16.5" customHeight="1">
      <c r="B197" s="13">
        <v>1072</v>
      </c>
      <c r="D197" s="10" t="s">
        <v>165</v>
      </c>
      <c r="F197" s="27"/>
      <c r="H197" s="27"/>
    </row>
    <row r="198" spans="2:4" ht="3.75" customHeight="1">
      <c r="B198" s="16"/>
      <c r="D198" s="12"/>
    </row>
    <row r="199" spans="2:8" ht="16.5" customHeight="1">
      <c r="B199" s="13">
        <v>10192.01</v>
      </c>
      <c r="D199" s="10" t="s">
        <v>68</v>
      </c>
      <c r="F199" s="27"/>
      <c r="H199" s="27"/>
    </row>
    <row r="200" spans="2:4" ht="3.75" customHeight="1">
      <c r="B200" s="16"/>
      <c r="D200" s="12"/>
    </row>
    <row r="201" spans="2:8" ht="16.5" customHeight="1">
      <c r="B201" s="13">
        <v>2000</v>
      </c>
      <c r="D201" s="10" t="s">
        <v>131</v>
      </c>
      <c r="F201" s="27">
        <v>63707.4</v>
      </c>
      <c r="H201" s="27">
        <v>128934.25</v>
      </c>
    </row>
    <row r="202" spans="2:4" ht="3.75" customHeight="1">
      <c r="B202" s="16"/>
      <c r="D202" s="12"/>
    </row>
    <row r="203" spans="2:8" ht="16.5" customHeight="1">
      <c r="B203" s="13">
        <v>29301</v>
      </c>
      <c r="D203" s="10" t="s">
        <v>132</v>
      </c>
      <c r="F203" s="27"/>
      <c r="H203" s="27"/>
    </row>
    <row r="204" spans="2:4" ht="3.75" customHeight="1">
      <c r="B204" s="16"/>
      <c r="D204" s="12"/>
    </row>
    <row r="205" spans="2:6" ht="16.5" customHeight="1">
      <c r="B205" s="16"/>
      <c r="D205" s="10" t="s">
        <v>133</v>
      </c>
      <c r="F205" s="27">
        <f>604880.9-259233</f>
        <v>345647.9</v>
      </c>
    </row>
    <row r="206" spans="2:4" ht="3.75" customHeight="1">
      <c r="B206" s="16"/>
      <c r="D206" s="12"/>
    </row>
    <row r="207" spans="2:8" ht="16.5" customHeight="1">
      <c r="B207" s="13">
        <v>2000</v>
      </c>
      <c r="D207" s="10" t="s">
        <v>134</v>
      </c>
      <c r="F207" s="27">
        <f>114407.3+8694.95</f>
        <v>123102.25</v>
      </c>
      <c r="H207" s="27">
        <v>19515.45</v>
      </c>
    </row>
    <row r="208" spans="2:4" ht="3.75" customHeight="1">
      <c r="B208" s="16"/>
      <c r="D208" s="12"/>
    </row>
    <row r="209" spans="2:8" ht="16.5" customHeight="1">
      <c r="B209" s="13">
        <v>1010</v>
      </c>
      <c r="D209" s="11" t="s">
        <v>135</v>
      </c>
      <c r="F209" s="27">
        <v>13363.2</v>
      </c>
      <c r="H209" s="27">
        <v>32475</v>
      </c>
    </row>
    <row r="210" ht="15.75" customHeight="1"/>
    <row r="211" ht="16.5" customHeight="1">
      <c r="B211" s="15" t="s">
        <v>11</v>
      </c>
    </row>
    <row r="212" ht="4.5" customHeight="1"/>
    <row r="213" spans="2:6" ht="17.25" customHeight="1">
      <c r="B213" s="13">
        <v>9000</v>
      </c>
      <c r="D213" s="10" t="s">
        <v>65</v>
      </c>
      <c r="F213" s="27">
        <v>198043.55</v>
      </c>
    </row>
    <row r="214" ht="3.75" customHeight="1">
      <c r="D214" s="12"/>
    </row>
    <row r="215" spans="2:6" ht="17.25" customHeight="1">
      <c r="B215" s="13">
        <v>9001</v>
      </c>
      <c r="D215" s="10" t="s">
        <v>64</v>
      </c>
      <c r="F215" s="27">
        <v>249540.25</v>
      </c>
    </row>
    <row r="216" ht="3.75" customHeight="1">
      <c r="D216" s="12"/>
    </row>
    <row r="217" spans="2:6" ht="17.25" customHeight="1">
      <c r="B217" s="13">
        <v>33</v>
      </c>
      <c r="D217" s="10" t="s">
        <v>30</v>
      </c>
      <c r="F217" s="27"/>
    </row>
    <row r="218" ht="3.75" customHeight="1">
      <c r="D218" s="12"/>
    </row>
    <row r="219" spans="2:6" ht="17.25" customHeight="1">
      <c r="B219" s="13">
        <v>383</v>
      </c>
      <c r="D219" s="10" t="s">
        <v>32</v>
      </c>
      <c r="F219" s="27"/>
    </row>
    <row r="220" ht="3.75" customHeight="1">
      <c r="D220" s="12"/>
    </row>
    <row r="221" spans="2:6" ht="17.25" customHeight="1">
      <c r="B221" s="13">
        <v>4490</v>
      </c>
      <c r="D221" s="10" t="s">
        <v>36</v>
      </c>
      <c r="F221" s="27"/>
    </row>
    <row r="222" ht="3.75" customHeight="1">
      <c r="D222" s="12"/>
    </row>
    <row r="223" spans="2:8" ht="17.25" customHeight="1">
      <c r="B223" s="13">
        <v>1010</v>
      </c>
      <c r="D223" s="10" t="s">
        <v>136</v>
      </c>
      <c r="F223" s="27">
        <v>9850.5</v>
      </c>
      <c r="H223" s="27">
        <v>36399.95</v>
      </c>
    </row>
    <row r="224" ht="3.75" customHeight="1">
      <c r="D224" s="12"/>
    </row>
    <row r="225" spans="2:8" ht="17.25" customHeight="1">
      <c r="B225" s="13">
        <v>1072</v>
      </c>
      <c r="D225" s="10" t="s">
        <v>166</v>
      </c>
      <c r="F225" s="27"/>
      <c r="H225" s="27"/>
    </row>
    <row r="226" ht="3.75" customHeight="1">
      <c r="D226" s="12"/>
    </row>
    <row r="227" spans="2:8" ht="17.25" customHeight="1">
      <c r="B227" s="13">
        <v>10192.11</v>
      </c>
      <c r="D227" s="10" t="s">
        <v>69</v>
      </c>
      <c r="F227" s="27"/>
      <c r="H227" s="27"/>
    </row>
    <row r="228" ht="3.75" customHeight="1">
      <c r="D228" s="12"/>
    </row>
    <row r="229" spans="2:8" ht="17.25" customHeight="1">
      <c r="B229" s="13">
        <v>2000</v>
      </c>
      <c r="D229" s="10" t="s">
        <v>137</v>
      </c>
      <c r="F229" s="27">
        <v>50518.3</v>
      </c>
      <c r="H229" s="27">
        <v>8541.9</v>
      </c>
    </row>
    <row r="230" ht="3.75" customHeight="1">
      <c r="D230" s="12"/>
    </row>
    <row r="231" spans="2:8" ht="17.25" customHeight="1">
      <c r="B231" s="13">
        <v>29302</v>
      </c>
      <c r="D231" s="10" t="s">
        <v>138</v>
      </c>
      <c r="F231" s="27"/>
      <c r="H231" s="27"/>
    </row>
    <row r="232" spans="2:4" ht="3.75" customHeight="1">
      <c r="B232" s="16"/>
      <c r="D232" s="12"/>
    </row>
    <row r="233" spans="2:10" ht="16.5" customHeight="1">
      <c r="B233" s="16"/>
      <c r="D233" s="10" t="s">
        <v>133</v>
      </c>
      <c r="F233" s="27">
        <v>-178034.55</v>
      </c>
      <c r="H233" s="17"/>
      <c r="I233" s="18"/>
      <c r="J233" s="19"/>
    </row>
    <row r="234" spans="2:10" ht="3.75" customHeight="1">
      <c r="B234" s="16"/>
      <c r="D234" s="12"/>
      <c r="H234" s="17"/>
      <c r="I234" s="18"/>
      <c r="J234" s="19"/>
    </row>
    <row r="235" spans="2:8" ht="16.5" customHeight="1">
      <c r="B235" s="30">
        <v>2000</v>
      </c>
      <c r="D235" s="10" t="s">
        <v>139</v>
      </c>
      <c r="F235" s="27">
        <f>210422.05+15992.1</f>
        <v>226414.15</v>
      </c>
      <c r="H235" s="27">
        <v>123705.6</v>
      </c>
    </row>
    <row r="236" spans="2:4" ht="3.75" customHeight="1">
      <c r="B236" s="16"/>
      <c r="D236" s="12"/>
    </row>
    <row r="237" spans="2:12" ht="30" customHeight="1">
      <c r="B237" s="30">
        <v>1010</v>
      </c>
      <c r="D237" s="11" t="s">
        <v>140</v>
      </c>
      <c r="F237" s="27">
        <v>20455.05</v>
      </c>
      <c r="H237" s="27">
        <v>91195.8</v>
      </c>
      <c r="L237" s="25"/>
    </row>
    <row r="238" ht="15.75" customHeight="1"/>
    <row r="239" ht="16.5" customHeight="1">
      <c r="B239" s="15" t="s">
        <v>141</v>
      </c>
    </row>
    <row r="240" ht="4.5" customHeight="1"/>
    <row r="241" spans="2:6" ht="17.25" customHeight="1">
      <c r="B241" s="13">
        <v>9000</v>
      </c>
      <c r="D241" s="10" t="s">
        <v>65</v>
      </c>
      <c r="F241" s="27"/>
    </row>
    <row r="242" spans="2:4" ht="3.75" customHeight="1">
      <c r="B242" s="16"/>
      <c r="D242" s="12"/>
    </row>
    <row r="243" spans="2:6" ht="17.25" customHeight="1">
      <c r="B243" s="13">
        <v>9001</v>
      </c>
      <c r="D243" s="10" t="s">
        <v>64</v>
      </c>
      <c r="F243" s="27">
        <v>19427.54</v>
      </c>
    </row>
    <row r="244" spans="2:4" ht="3.75" customHeight="1">
      <c r="B244" s="16"/>
      <c r="D244" s="12"/>
    </row>
    <row r="245" spans="2:6" ht="17.25" customHeight="1">
      <c r="B245" s="13">
        <v>33</v>
      </c>
      <c r="D245" s="10" t="s">
        <v>30</v>
      </c>
      <c r="F245" s="27"/>
    </row>
    <row r="246" spans="2:4" ht="3.75" customHeight="1">
      <c r="B246" s="16"/>
      <c r="D246" s="12"/>
    </row>
    <row r="247" spans="2:6" ht="17.25" customHeight="1">
      <c r="B247" s="13">
        <v>383</v>
      </c>
      <c r="D247" s="10" t="s">
        <v>32</v>
      </c>
      <c r="F247" s="27"/>
    </row>
    <row r="248" spans="2:4" ht="3.75" customHeight="1">
      <c r="B248" s="16"/>
      <c r="D248" s="12"/>
    </row>
    <row r="249" spans="2:6" ht="17.25" customHeight="1">
      <c r="B249" s="13">
        <v>4490</v>
      </c>
      <c r="D249" s="10" t="s">
        <v>36</v>
      </c>
      <c r="F249" s="27"/>
    </row>
    <row r="250" spans="2:4" ht="3.75" customHeight="1">
      <c r="B250" s="16"/>
      <c r="D250" s="12"/>
    </row>
    <row r="251" spans="2:8" ht="17.25" customHeight="1">
      <c r="B251" s="13">
        <v>1010</v>
      </c>
      <c r="D251" s="10" t="s">
        <v>142</v>
      </c>
      <c r="F251" s="27">
        <v>42721.35</v>
      </c>
      <c r="H251" s="27">
        <v>80063</v>
      </c>
    </row>
    <row r="252" spans="2:4" ht="3.75" customHeight="1">
      <c r="B252" s="16"/>
      <c r="D252" s="12"/>
    </row>
    <row r="253" spans="2:8" ht="17.25" customHeight="1">
      <c r="B253" s="13">
        <v>1072</v>
      </c>
      <c r="D253" s="10" t="s">
        <v>167</v>
      </c>
      <c r="F253" s="27"/>
      <c r="H253" s="27"/>
    </row>
    <row r="254" spans="2:4" ht="3.75" customHeight="1">
      <c r="B254" s="16"/>
      <c r="D254" s="12"/>
    </row>
    <row r="255" spans="2:8" ht="16.5" customHeight="1">
      <c r="B255" s="13">
        <v>2000</v>
      </c>
      <c r="D255" s="10" t="s">
        <v>143</v>
      </c>
      <c r="F255" s="27">
        <v>99328</v>
      </c>
      <c r="H255" s="27">
        <v>88348.05</v>
      </c>
    </row>
    <row r="256" ht="4.5" customHeight="1">
      <c r="D256" s="12"/>
    </row>
    <row r="257" spans="2:8" ht="16.5" customHeight="1">
      <c r="B257" s="13">
        <v>29303</v>
      </c>
      <c r="D257" s="10" t="s">
        <v>144</v>
      </c>
      <c r="F257" s="27"/>
      <c r="H257" s="27"/>
    </row>
    <row r="258" spans="2:4" ht="3.75" customHeight="1">
      <c r="B258" s="16"/>
      <c r="D258" s="12"/>
    </row>
    <row r="259" spans="2:6" ht="16.5" customHeight="1">
      <c r="B259" s="16"/>
      <c r="D259" s="10" t="s">
        <v>133</v>
      </c>
      <c r="F259" s="27">
        <v>70203.3</v>
      </c>
    </row>
    <row r="260" spans="2:4" ht="3.75" customHeight="1">
      <c r="B260" s="16"/>
      <c r="D260" s="12"/>
    </row>
    <row r="261" spans="2:8" ht="16.5" customHeight="1">
      <c r="B261" s="30">
        <v>2000</v>
      </c>
      <c r="D261" s="10" t="s">
        <v>145</v>
      </c>
      <c r="F261" s="27"/>
      <c r="H261" s="27"/>
    </row>
    <row r="262" ht="15.75" customHeight="1"/>
    <row r="263" ht="16.5" customHeight="1">
      <c r="B263" s="15" t="s">
        <v>146</v>
      </c>
    </row>
    <row r="264" ht="4.5" customHeight="1"/>
    <row r="265" spans="2:6" ht="17.25" customHeight="1">
      <c r="B265" s="13">
        <v>9000</v>
      </c>
      <c r="D265" s="10" t="s">
        <v>65</v>
      </c>
      <c r="F265" s="27"/>
    </row>
    <row r="266" ht="3.75" customHeight="1">
      <c r="D266" s="12"/>
    </row>
    <row r="267" spans="2:6" ht="17.25" customHeight="1">
      <c r="B267" s="13">
        <v>9001</v>
      </c>
      <c r="D267" s="10" t="s">
        <v>64</v>
      </c>
      <c r="F267" s="27"/>
    </row>
    <row r="268" ht="3.75" customHeight="1">
      <c r="D268" s="12"/>
    </row>
    <row r="269" spans="2:6" ht="17.25" customHeight="1">
      <c r="B269" s="13">
        <v>33</v>
      </c>
      <c r="D269" s="10" t="s">
        <v>30</v>
      </c>
      <c r="F269" s="27"/>
    </row>
    <row r="270" ht="3.75" customHeight="1">
      <c r="D270" s="12"/>
    </row>
    <row r="271" spans="2:6" ht="17.25" customHeight="1">
      <c r="B271" s="13">
        <v>383</v>
      </c>
      <c r="D271" s="10" t="s">
        <v>32</v>
      </c>
      <c r="F271" s="27"/>
    </row>
    <row r="272" ht="3.75" customHeight="1">
      <c r="D272" s="12"/>
    </row>
    <row r="273" spans="2:6" ht="17.25" customHeight="1">
      <c r="B273" s="13">
        <v>4490</v>
      </c>
      <c r="D273" s="10" t="s">
        <v>36</v>
      </c>
      <c r="F273" s="27"/>
    </row>
    <row r="274" ht="3.75" customHeight="1">
      <c r="D274" s="12"/>
    </row>
    <row r="275" spans="2:8" ht="17.25" customHeight="1">
      <c r="B275" s="13">
        <v>1010</v>
      </c>
      <c r="D275" s="10" t="s">
        <v>147</v>
      </c>
      <c r="F275" s="27"/>
      <c r="H275" s="27"/>
    </row>
    <row r="276" ht="3.75" customHeight="1">
      <c r="D276" s="12"/>
    </row>
    <row r="277" spans="2:8" ht="17.25" customHeight="1">
      <c r="B277" s="13">
        <v>1072</v>
      </c>
      <c r="D277" s="10" t="s">
        <v>168</v>
      </c>
      <c r="F277" s="27"/>
      <c r="H277" s="27"/>
    </row>
    <row r="278" ht="3.75" customHeight="1">
      <c r="D278" s="12"/>
    </row>
    <row r="279" spans="2:8" ht="17.25" customHeight="1">
      <c r="B279" s="13">
        <v>2000</v>
      </c>
      <c r="D279" s="10" t="s">
        <v>148</v>
      </c>
      <c r="F279" s="27"/>
      <c r="H279" s="27"/>
    </row>
    <row r="280" ht="3.75" customHeight="1">
      <c r="D280" s="12"/>
    </row>
    <row r="281" spans="2:8" ht="17.25" customHeight="1">
      <c r="B281" s="13">
        <v>29304</v>
      </c>
      <c r="D281" s="10" t="s">
        <v>149</v>
      </c>
      <c r="F281" s="27"/>
      <c r="H281" s="27"/>
    </row>
    <row r="282" spans="2:4" ht="3.75" customHeight="1">
      <c r="B282" s="16"/>
      <c r="D282" s="12"/>
    </row>
    <row r="283" spans="2:6" ht="16.5" customHeight="1">
      <c r="B283" s="16"/>
      <c r="D283" s="10" t="s">
        <v>133</v>
      </c>
      <c r="F283" s="27"/>
    </row>
    <row r="284" spans="2:4" ht="3.75" customHeight="1">
      <c r="B284" s="16"/>
      <c r="D284" s="12"/>
    </row>
    <row r="285" spans="2:8" ht="16.5" customHeight="1">
      <c r="B285" s="30">
        <v>2000</v>
      </c>
      <c r="D285" s="10" t="s">
        <v>150</v>
      </c>
      <c r="F285" s="27"/>
      <c r="H285" s="27"/>
    </row>
    <row r="286" spans="2:4" ht="3.75" customHeight="1">
      <c r="B286" s="16"/>
      <c r="D286" s="12"/>
    </row>
    <row r="287" spans="2:12" ht="30" customHeight="1">
      <c r="B287" s="30">
        <v>1010</v>
      </c>
      <c r="D287" s="11" t="s">
        <v>151</v>
      </c>
      <c r="F287" s="27"/>
      <c r="H287" s="27"/>
      <c r="L287" s="25"/>
    </row>
    <row r="288" ht="15.75" customHeight="1"/>
  </sheetData>
  <sheetProtection password="CD12" sheet="1" objects="1" scenarios="1"/>
  <mergeCells count="4">
    <mergeCell ref="B155:D155"/>
    <mergeCell ref="B161:D161"/>
    <mergeCell ref="B1:H1"/>
    <mergeCell ref="B2:H2"/>
  </mergeCells>
  <dataValidations count="1">
    <dataValidation type="list" allowBlank="1" showInputMessage="1" showErrorMessage="1" promptTitle="Auswahl Ja/Nein" prompt="Es muss angegeben werden, ob Rückzahlungen/Verkäufe bzw. Vergabe/Käufe von Darlehen und Beteiligungen des VV über die IR verbucht wurden." sqref="F155 F161">
      <formula1>"Ja, Nein"</formula1>
    </dataValidation>
  </dataValidations>
  <printOptions/>
  <pageMargins left="0.7086614173228347" right="0.7086614173228347" top="1.3779527559055118" bottom="0.984251968503937" header="0.5118110236220472" footer="0.5118110236220472"/>
  <pageSetup horizontalDpi="600" verticalDpi="600" orientation="portrait" paperSize="9" scale="87" r:id="rId1"/>
  <rowBreaks count="3" manualBreakCount="3">
    <brk id="121" max="7" man="1"/>
    <brk id="179" max="7" man="1"/>
    <brk id="238" max="7" man="1"/>
  </rowBreaks>
</worksheet>
</file>

<file path=xl/worksheets/sheet3.xml><?xml version="1.0" encoding="utf-8"?>
<worksheet xmlns="http://schemas.openxmlformats.org/spreadsheetml/2006/main" xmlns:r="http://schemas.openxmlformats.org/officeDocument/2006/relationships">
  <sheetPr>
    <tabColor indexed="53"/>
  </sheetPr>
  <dimension ref="A1:F164"/>
  <sheetViews>
    <sheetView workbookViewId="0" topLeftCell="A34">
      <selection activeCell="A28" sqref="A28"/>
    </sheetView>
  </sheetViews>
  <sheetFormatPr defaultColWidth="11.00390625" defaultRowHeight="14.25"/>
  <cols>
    <col min="1" max="1" width="66.875" style="39" customWidth="1"/>
    <col min="2" max="2" width="2.00390625" style="45" customWidth="1"/>
    <col min="3" max="3" width="14.50390625" style="46" bestFit="1" customWidth="1"/>
    <col min="4" max="4" width="2.00390625" style="45" customWidth="1"/>
    <col min="5" max="5" width="14.50390625" style="39" customWidth="1"/>
    <col min="6" max="16384" width="10.00390625" style="39" customWidth="1"/>
  </cols>
  <sheetData>
    <row r="1" spans="1:4" ht="15.75">
      <c r="A1" s="36" t="s">
        <v>152</v>
      </c>
      <c r="B1" s="37"/>
      <c r="C1" s="38"/>
      <c r="D1" s="37"/>
    </row>
    <row r="3" spans="1:5" ht="12.75">
      <c r="A3" s="40" t="str">
        <f>"Gemeinde "&amp;'Eingabemaske mit GBII'!D4</f>
        <v>Gemeinde Seldwyla</v>
      </c>
      <c r="B3" s="41"/>
      <c r="C3" s="42">
        <f>'Eingabemaske mit GBII'!D6</f>
        <v>2009</v>
      </c>
      <c r="D3" s="41"/>
      <c r="E3" s="42">
        <f>C3-1</f>
        <v>2008</v>
      </c>
    </row>
    <row r="4" spans="2:5" ht="12.75">
      <c r="B4" s="43"/>
      <c r="C4" s="44" t="s">
        <v>28</v>
      </c>
      <c r="D4" s="43"/>
      <c r="E4" s="44" t="s">
        <v>28</v>
      </c>
    </row>
    <row r="5" ht="12.75">
      <c r="A5" s="40" t="s">
        <v>29</v>
      </c>
    </row>
    <row r="7" spans="1:5" ht="12.75">
      <c r="A7" s="39" t="str">
        <f>IF(C7&gt;=0,"Ertragsüberschuss / (-) Aufwandüberschuss","(-) Aufwandüberschuss / Ertragsüberschuss")</f>
        <v>Ertragsüberschuss / (-) Aufwandüberschuss</v>
      </c>
      <c r="C7" s="45">
        <f>'Eingabemaske mit GBII'!F11-'Eingabemaske mit GBII'!F13</f>
        <v>1000000</v>
      </c>
      <c r="E7" s="68"/>
    </row>
    <row r="8" spans="1:5" ht="12.75">
      <c r="A8" s="39" t="s">
        <v>30</v>
      </c>
      <c r="C8" s="45">
        <f>'Eingabemaske mit GBII'!F15</f>
        <v>3443701.54</v>
      </c>
      <c r="E8" s="68"/>
    </row>
    <row r="9" spans="1:5" ht="12.75">
      <c r="A9" s="39" t="s">
        <v>31</v>
      </c>
      <c r="C9" s="45">
        <f>'Eingabemaske mit GBII'!F17-'Eingabemaske mit GBII'!F19-'Eingabemaske mit GBII'!F21</f>
        <v>0</v>
      </c>
      <c r="E9" s="68"/>
    </row>
    <row r="10" spans="1:5" ht="12.75">
      <c r="A10" s="39" t="s">
        <v>32</v>
      </c>
      <c r="C10" s="45">
        <f>'Eingabemaske mit GBII'!F23</f>
        <v>0</v>
      </c>
      <c r="E10" s="68"/>
    </row>
    <row r="11" spans="1:5" ht="12.75">
      <c r="A11" s="39" t="s">
        <v>33</v>
      </c>
      <c r="C11" s="45">
        <f>'Eingabemaske mit GBII'!F25</f>
        <v>0</v>
      </c>
      <c r="E11" s="68"/>
    </row>
    <row r="12" spans="1:5" ht="25.5" customHeight="1">
      <c r="A12" s="47" t="str">
        <f>IF(C12&gt;=0,"Verluste aus Veräusserung Finanzanlagen FV und Übertragung Finanzanlagen FV ins VV / 
(-) Gewinne aus Veräusserung Finanzanlagen FV","(-) Gewinne aus Veräusserung Finanzanlagen FV / 
Verluste aus Veräusserung Finanzanlagen FV und Übertragung Finanzanlagen FV ins VV")</f>
        <v>Verluste aus Veräusserung Finanzanlagen FV und Übertragung Finanzanlagen FV ins VV / 
(-) Gewinne aus Veräusserung Finanzanlagen FV</v>
      </c>
      <c r="C12" s="45">
        <f>'Eingabemaske mit GBII'!F27-'Eingabemaske mit GBII'!F29</f>
        <v>0</v>
      </c>
      <c r="E12" s="68"/>
    </row>
    <row r="13" spans="1:5" ht="25.5" customHeight="1">
      <c r="A13" s="47" t="str">
        <f>IF(C13&gt;=0,"Verluste aus Veräusserung Sachanlagen FV und Übertragung Sachanlagen FV ins VV / 
(-) Gewinne aus Veräusserung Sachanlagen FV","(-) Gewinne aus Veräusserung Sachanlagen FV / 
Verluste aus Veräusserung Sachanlagen FV und Übertragung Sachanlagen FV ins VV")</f>
        <v>Verluste aus Veräusserung Sachanlagen FV und Übertragung Sachanlagen FV ins VV / 
(-) Gewinne aus Veräusserung Sachanlagen FV</v>
      </c>
      <c r="C13" s="45">
        <f>'Eingabemaske mit GBII'!F31-'Eingabemaske mit GBII'!F33</f>
        <v>0</v>
      </c>
      <c r="E13" s="68"/>
    </row>
    <row r="14" spans="1:5" ht="12.75">
      <c r="A14" s="39" t="str">
        <f>IF(C14&gt;=0,"Wertberichtigungen Anlagen FV / (-) Wertberichtigungen Anlagen FV","(-) Wertberichtigungen Anlagen FV / Wertberichtigungen Anlagen FV")</f>
        <v>Wertberichtigungen Anlagen FV / (-) Wertberichtigungen Anlagen FV</v>
      </c>
      <c r="C14" s="45">
        <f>'Eingabemaske mit GBII'!F35-'Eingabemaske mit GBII'!F37</f>
        <v>0</v>
      </c>
      <c r="E14" s="68"/>
    </row>
    <row r="15" spans="1:5" ht="12.75">
      <c r="A15" s="39" t="s">
        <v>34</v>
      </c>
      <c r="C15" s="45">
        <f>'Eingabemaske mit GBII'!F39</f>
        <v>0</v>
      </c>
      <c r="E15" s="68"/>
    </row>
    <row r="16" spans="1:5" ht="12.75">
      <c r="A16" s="39" t="s">
        <v>35</v>
      </c>
      <c r="C16" s="45">
        <f>'Eingabemaske mit GBII'!F41</f>
        <v>0</v>
      </c>
      <c r="E16" s="68"/>
    </row>
    <row r="17" spans="1:5" ht="12.75">
      <c r="A17" s="39" t="s">
        <v>36</v>
      </c>
      <c r="C17" s="45">
        <f>-'Eingabemaske mit GBII'!F43</f>
        <v>0</v>
      </c>
      <c r="E17" s="68"/>
    </row>
    <row r="18" spans="1:6" ht="12.75">
      <c r="A18" s="39" t="str">
        <f>IF(C18&gt;=0,"Abnahme/(-) Zunahme Guthaben","(-) Zunahme/Abnahme Guthaben")</f>
        <v>Abnahme/(-) Zunahme Guthaben</v>
      </c>
      <c r="C18" s="45">
        <f>'Eingabemaske mit GBII'!H52-'Eingabemaske mit GBII'!F52-'Eingabemaske mit GBII'!H54+'Eingabemaske mit GBII'!F54+'Eingabemaske mit GBII'!H48-'Eingabemaske mit GBII'!F48+'Eingabemaske mit GBII'!H86-'Eingabemaske mit GBII'!F86-SUM('Eingabemaske mit GBII'!H195,'Eingabemaske mit GBII'!H197,'Eingabemaske mit GBII'!H199,'Eingabemaske mit GBII'!H209,'Eingabemaske mit GBII'!H223,'Eingabemaske mit GBII'!H225,'Eingabemaske mit GBII'!H227,'Eingabemaske mit GBII'!H237,'Eingabemaske mit GBII'!H251,'Eingabemaske mit GBII'!H253,'Eingabemaske mit GBII'!H275,'Eingabemaske mit GBII'!H277,'Eingabemaske mit GBII'!H287)+SUM('Eingabemaske mit GBII'!F195,'Eingabemaske mit GBII'!F197,'Eingabemaske mit GBII'!F199,'Eingabemaske mit GBII'!F209,'Eingabemaske mit GBII'!F223,'Eingabemaske mit GBII'!F225,'Eingabemaske mit GBII'!F227,'Eingabemaske mit GBII'!F237,'Eingabemaske mit GBII'!F251,'Eingabemaske mit GBII'!F253,'Eingabemaske mit GBII'!F275,'Eingabemaske mit GBII'!F277,'Eingabemaske mit GBII'!F287)</f>
        <v>201644.5299999994</v>
      </c>
      <c r="E18" s="68"/>
      <c r="F18" s="48"/>
    </row>
    <row r="19" spans="1:5" ht="12.75">
      <c r="A19" s="39" t="str">
        <f>IF(C19&gt;=0,"Abnahme/(-) Zunahme Forderungen Spez.fin. im FK","(-) Zunahme/Abnahme Forderungen Spez.fin. im FK")</f>
        <v>Abnahme/(-) Zunahme Forderungen Spez.fin. im FK</v>
      </c>
      <c r="C19" s="45">
        <f>'Eingabemaske mit GBII'!H88-'Eingabemaske mit GBII'!F88</f>
        <v>0</v>
      </c>
      <c r="E19" s="68"/>
    </row>
    <row r="20" spans="1:5" ht="12.75">
      <c r="A20" s="39" t="str">
        <f>IF(C20&gt;=0,"Abnahme/(-) Zunahme Vorräte","(-) Zunahme/Abnahme Vorräte")</f>
        <v>Abnahme/(-) Zunahme Vorräte</v>
      </c>
      <c r="C20" s="45">
        <f>'Eingabemaske mit GBII'!H60-'Eingabemaske mit GBII'!F60-C73-C92-C111-C131</f>
        <v>11681</v>
      </c>
      <c r="E20" s="68"/>
    </row>
    <row r="21" spans="1:5" ht="12.75">
      <c r="A21" s="39" t="str">
        <f>IF(C21&gt;=0,"Abnahme/(-) Zunahme Aktive Rechnungsabgrenzungen","(-) Zunahme/Abnahme Aktive Rechnungsabgrenzungen")</f>
        <v>Abnahme/(-) Zunahme Aktive Rechnungsabgrenzungen</v>
      </c>
      <c r="C21" s="45">
        <f>'Eingabemaske mit GBII'!H56-'Eingabemaske mit GBII'!F56-'Eingabemaske mit GBII'!H58+'Eingabemaske mit GBII'!F58</f>
        <v>10588.45</v>
      </c>
      <c r="E21" s="68"/>
    </row>
    <row r="22" spans="1:5" ht="12.75">
      <c r="A22" s="39" t="str">
        <f>IF(C22&lt;=0,"(-) Abnahme/Zunahme Laufende Verpflichtungen","Zunahme/(-) Abnahme Laufende Verpflichtungen")</f>
        <v>(-) Abnahme/Zunahme Laufende Verpflichtungen</v>
      </c>
      <c r="C22" s="45">
        <f>'Eingabemaske mit GBII'!F90-'Eingabemaske mit GBII'!H90-'Eingabemaske mit GBII'!F92+'Eingabemaske mit GBII'!H92-'Eingabemaske mit GBII'!F94+'Eingabemaske mit GBII'!H94-'Eingabemaske mit GBII'!F96+'Eingabemaske mit GBII'!H96-SUM('Eingabemaske mit GBII'!F125,'Eingabemaske mit GBII'!F127,'Eingabemaske mit GBII'!F201,'Eingabemaske mit GBII'!F207,'Eingabemaske mit GBII'!F229,'Eingabemaske mit GBII'!F235,'Eingabemaske mit GBII'!F255,'Eingabemaske mit GBII'!F261,'Eingabemaske mit GBII'!F279,'Eingabemaske mit GBII'!F285)+SUM('Eingabemaske mit GBII'!H125,'Eingabemaske mit GBII'!H127,'Eingabemaske mit GBII'!H201,'Eingabemaske mit GBII'!H207,'Eingabemaske mit GBII'!H229,'Eingabemaske mit GBII'!H235,'Eingabemaske mit GBII'!H255,'Eingabemaske mit GBII'!H261,'Eingabemaske mit GBII'!H279,'Eingabemaske mit GBII'!H285)</f>
        <v>-102424.9300000004</v>
      </c>
      <c r="E22" s="68"/>
    </row>
    <row r="23" spans="1:5" ht="12.75">
      <c r="A23" s="39" t="str">
        <f>IF(C23&lt;=0,"(-) Abnahme/Zunahme kurzfr. Rückstellungen","Zunahme/(-) Abnahme kurzfr. Rückstellungen")</f>
        <v>(-) Abnahme/Zunahme kurzfr. Rückstellungen</v>
      </c>
      <c r="C23" s="45">
        <f>'Eingabemaske mit GBII'!F104-'Eingabemaske mit GBII'!H104-'Eingabemaske mit GBII'!F106+'Eingabemaske mit GBII'!H106</f>
        <v>0</v>
      </c>
      <c r="E23" s="68"/>
    </row>
    <row r="24" spans="1:5" ht="12.75">
      <c r="A24" s="39" t="str">
        <f>IF(C24&lt;=0,"(-) Abnahme/Zunahme Laufende Passive Rechnungsabgrenzung","Zunahme/(-) Abnahme Laufende Passive Rechnungsabgrenzung")</f>
        <v>Zunahme/(-) Abnahme Laufende Passive Rechnungsabgrenzung</v>
      </c>
      <c r="C24" s="45">
        <f>'Eingabemaske mit GBII'!F100-'Eingabemaske mit GBII'!H100-'Eingabemaske mit GBII'!F102+'Eingabemaske mit GBII'!H102</f>
        <v>101149.75</v>
      </c>
      <c r="E24" s="68"/>
    </row>
    <row r="25" spans="1:5" ht="12.75">
      <c r="A25" s="39" t="str">
        <f>IF(C25&lt;=0,"(-) Abnahme/Zunahme langfr. Rückstellungen","Zunahme/(-) Abnahme langfr. Rückstellungen")</f>
        <v>(-) Abnahme/Zunahme langfr. Rückstellungen</v>
      </c>
      <c r="C25" s="45">
        <f>'Eingabemaske mit GBII'!F108-'Eingabemaske mit GBII'!H108-'Eingabemaske mit GBII'!F110+'Eingabemaske mit GBII'!H110</f>
        <v>0</v>
      </c>
      <c r="E25" s="68"/>
    </row>
    <row r="26" spans="1:5" ht="12.75">
      <c r="A26" s="48" t="str">
        <f>IF(C26&lt;=0,"(-) Abnahme/Zunahme Verbindlichkeiten Spez.fin. im FK","Zunahme/(-) Abnahme Verbindlichkeiten Spez.fin. im FK")</f>
        <v>Zunahme/(-) Abnahme Verbindlichkeiten Spez.fin. im FK</v>
      </c>
      <c r="C26" s="45">
        <f>'Eingabemaske mit GBII'!F112-'Eingabemaske mit GBII'!H112</f>
        <v>376133.3500000001</v>
      </c>
      <c r="E26" s="68"/>
    </row>
    <row r="27" spans="1:5" ht="12.75">
      <c r="A27" s="39" t="str">
        <f>IF(C27&lt;=0,"(-) Abnahme/Zunahme Rücklagen Globalbudgetbereiche","Zunahme/(-) Abnahme Rücklagen Globalbudgetbereiche")</f>
        <v>(-) Abnahme/Zunahme Rücklagen Globalbudgetbereiche</v>
      </c>
      <c r="C27" s="45">
        <f>'Eingabemaske mit GBII'!F118-'Eingabemaske mit GBII'!H118</f>
        <v>0</v>
      </c>
      <c r="E27" s="68"/>
    </row>
    <row r="28" spans="1:5" s="48" customFormat="1" ht="12.75">
      <c r="A28" s="39" t="str">
        <f>IF(C28&lt;=0,"(-) Abnahme/Zunahme Vorfinanzierungen","Zunahme/(-) Abnahme Vorfinanzierungen")</f>
        <v>(-) Abnahme/Zunahme Vorfinanzierungen</v>
      </c>
      <c r="B28" s="45"/>
      <c r="C28" s="45">
        <f>'Eingabemaske mit GBII'!F120-'Eingabemaske mit GBII'!H120</f>
        <v>0</v>
      </c>
      <c r="D28" s="45"/>
      <c r="E28" s="69"/>
    </row>
    <row r="29" ht="12.75">
      <c r="E29" s="68"/>
    </row>
    <row r="30" spans="1:5" ht="12.75">
      <c r="A30" s="49" t="s">
        <v>37</v>
      </c>
      <c r="B30" s="50"/>
      <c r="C30" s="51">
        <f>SUM(C7:C29)</f>
        <v>5042473.6899999995</v>
      </c>
      <c r="D30" s="50"/>
      <c r="E30" s="57"/>
    </row>
    <row r="31" ht="12.75">
      <c r="E31" s="68"/>
    </row>
    <row r="32" spans="2:5" ht="12.75">
      <c r="B32" s="52"/>
      <c r="C32" s="53"/>
      <c r="D32" s="52"/>
      <c r="E32" s="68"/>
    </row>
    <row r="33" ht="12.75">
      <c r="E33" s="68"/>
    </row>
    <row r="34" spans="1:5" ht="12.75">
      <c r="A34" s="40" t="s">
        <v>0</v>
      </c>
      <c r="B34" s="50"/>
      <c r="C34" s="54"/>
      <c r="D34" s="50"/>
      <c r="E34" s="68"/>
    </row>
    <row r="35" spans="1:5" ht="12.75">
      <c r="A35" s="39" t="s">
        <v>1</v>
      </c>
      <c r="C35" s="45">
        <f>-'Eingabemaske mit GBII'!F123+'Eingabemaske mit GBII'!F125-'Eingabemaske mit GBII'!H125+IF('Eingabemaske mit GBII'!F155="JA",-'Eingabemaske mit GBII'!F153+'Eingabemaske mit GBII'!F151,)+IF('Eingabemaske mit GBII'!F161="Ja",-'Eingabemaske mit GBII'!F159+'Eingabemaske mit GBII'!F157,)+'Eingabemaske mit GBII'!F149-'Eingabemaske mit GBII'!F147-'Eingabemaske mit GBII'!F173+'Eingabemaske mit GBII'!F177+'Eingabemaske mit GBII'!F58-'Eingabemaske mit GBII'!H58+'Eingabemaske mit GBII'!F102-'Eingabemaske mit GBII'!H102+'Eingabemaske mit GBII'!F106-'Eingabemaske mit GBII'!H106+'Eingabemaske mit GBII'!F110-'Eingabemaske mit GBII'!H110+'Eingabemaske mit GBII'!F43</f>
        <v>-5313494.95</v>
      </c>
      <c r="E35" s="68"/>
    </row>
    <row r="36" spans="1:5" ht="12.75">
      <c r="A36" s="39" t="s">
        <v>41</v>
      </c>
      <c r="C36" s="46">
        <f>-'Eingabemaske mit GBII'!F151</f>
        <v>0</v>
      </c>
      <c r="E36" s="68"/>
    </row>
    <row r="37" spans="1:5" ht="12.75">
      <c r="A37" s="39" t="s">
        <v>42</v>
      </c>
      <c r="C37" s="46">
        <f>'Eingabemaske mit GBII'!F153</f>
        <v>0</v>
      </c>
      <c r="E37" s="68"/>
    </row>
    <row r="38" spans="1:5" ht="12.75">
      <c r="A38" s="39" t="s">
        <v>43</v>
      </c>
      <c r="C38" s="46">
        <f>-'Eingabemaske mit GBII'!F157</f>
        <v>0</v>
      </c>
      <c r="E38" s="68"/>
    </row>
    <row r="39" spans="1:5" ht="12.75">
      <c r="A39" s="39" t="s">
        <v>44</v>
      </c>
      <c r="C39" s="46">
        <f>'Eingabemaske mit GBII'!F159</f>
        <v>0</v>
      </c>
      <c r="E39" s="68"/>
    </row>
    <row r="40" spans="1:5" ht="12.75">
      <c r="A40" s="48"/>
      <c r="E40" s="68"/>
    </row>
    <row r="41" spans="1:5" ht="12.75">
      <c r="A41" s="49" t="s">
        <v>51</v>
      </c>
      <c r="B41" s="51"/>
      <c r="C41" s="51">
        <f>SUM(C35:C39)</f>
        <v>-5313494.95</v>
      </c>
      <c r="D41" s="50"/>
      <c r="E41" s="57"/>
    </row>
    <row r="42" ht="12.75">
      <c r="E42" s="68"/>
    </row>
    <row r="43" ht="12.75">
      <c r="E43" s="68"/>
    </row>
    <row r="44" ht="12.75">
      <c r="E44" s="68"/>
    </row>
    <row r="45" ht="12.75">
      <c r="E45" s="68"/>
    </row>
    <row r="46" spans="1:5" ht="12.75">
      <c r="A46" s="40" t="s">
        <v>4</v>
      </c>
      <c r="B46" s="50"/>
      <c r="C46" s="54"/>
      <c r="D46" s="50"/>
      <c r="E46" s="68"/>
    </row>
    <row r="47" spans="1:5" ht="12.75">
      <c r="A47" s="39" t="s">
        <v>45</v>
      </c>
      <c r="C47" s="46">
        <f>-'Eingabemaske mit GBII'!F141</f>
        <v>-1000000</v>
      </c>
      <c r="E47" s="68"/>
    </row>
    <row r="48" spans="1:5" ht="12.75">
      <c r="A48" s="39" t="s">
        <v>2</v>
      </c>
      <c r="C48" s="45">
        <f>'Eingabemaske mit GBII'!F143</f>
        <v>0</v>
      </c>
      <c r="E48" s="68"/>
    </row>
    <row r="49" spans="1:5" ht="12.75">
      <c r="A49" s="39" t="s">
        <v>46</v>
      </c>
      <c r="C49" s="46">
        <f>-'Eingabemaske mit GBII'!F145</f>
        <v>0</v>
      </c>
      <c r="E49" s="68"/>
    </row>
    <row r="50" spans="1:5" ht="12.75">
      <c r="A50" s="39" t="s">
        <v>47</v>
      </c>
      <c r="C50" s="45">
        <f>-'Eingabemaske mit GBII'!F129-IF('Eingabemaske mit GBII'!F50&gt;'Eingabemaske mit GBII'!H50,'Eingabemaske mit GBII'!F50-'Eingabemaske mit GBII'!H50,)</f>
        <v>0</v>
      </c>
      <c r="E50" s="68"/>
    </row>
    <row r="51" spans="1:5" ht="12.75">
      <c r="A51" s="39" t="s">
        <v>48</v>
      </c>
      <c r="C51" s="46">
        <f>'Eingabemaske mit GBII'!F131+IF('Eingabemaske mit GBII'!F50&lt;'Eingabemaske mit GBII'!H50,'Eingabemaske mit GBII'!H50-'Eingabemaske mit GBII'!F50,)</f>
        <v>0</v>
      </c>
      <c r="E51" s="68"/>
    </row>
    <row r="52" spans="1:5" ht="12.75">
      <c r="A52" s="39" t="s">
        <v>49</v>
      </c>
      <c r="C52" s="45">
        <f>-'Eingabemaske mit GBII'!F133+'Eingabemaske mit GBII'!F135</f>
        <v>0</v>
      </c>
      <c r="E52" s="68"/>
    </row>
    <row r="53" spans="1:5" ht="12.75">
      <c r="A53" s="39" t="s">
        <v>50</v>
      </c>
      <c r="C53" s="45">
        <f>'Eingabemaske mit GBII'!F137-'Eingabemaske mit GBII'!F139</f>
        <v>200000</v>
      </c>
      <c r="E53" s="68"/>
    </row>
    <row r="54" spans="1:5" ht="12.75">
      <c r="A54" s="48" t="str">
        <f>IF(C54&gt;=0,"Zunahme/ (-) Abnahme Kontokorrente mit Dritten","(-) Abnahme/ Zunahme Kontokorrente mit Dritten")</f>
        <v>(-) Abnahme/ Zunahme Kontokorrente mit Dritten</v>
      </c>
      <c r="C54" s="46">
        <f>'Eingabemaske mit GBII'!H54-'Eingabemaske mit GBII'!F54+'Eingabemaske mit GBII'!F127-'Eingabemaske mit GBII'!H127+'Eingabemaske mit GBII'!F92-'Eingabemaske mit GBII'!H92</f>
        <v>-2519109.9000000004</v>
      </c>
      <c r="E54" s="68"/>
    </row>
    <row r="55" spans="1:5" ht="12.75">
      <c r="A55" s="39" t="s">
        <v>55</v>
      </c>
      <c r="C55" s="45">
        <f>'Eingabemaske mit GBII'!F163-'Eingabemaske mit GBII'!F165</f>
        <v>0</v>
      </c>
      <c r="E55" s="68"/>
    </row>
    <row r="56" spans="1:5" ht="12.75">
      <c r="A56" s="39" t="s">
        <v>56</v>
      </c>
      <c r="C56" s="45">
        <f>-'Eingabemaske mit GBII'!F167+'Eingabemaske mit GBII'!F169</f>
        <v>0</v>
      </c>
      <c r="E56" s="68"/>
    </row>
    <row r="57" spans="1:5" ht="12.75">
      <c r="A57" s="39" t="s">
        <v>104</v>
      </c>
      <c r="C57" s="45">
        <f>'Eingabemaske mit GBII'!F171-'Eingabemaske mit GBII'!F173</f>
        <v>800000</v>
      </c>
      <c r="E57" s="68"/>
    </row>
    <row r="58" spans="1:5" ht="12.75">
      <c r="A58" s="39" t="s">
        <v>57</v>
      </c>
      <c r="C58" s="45">
        <f>-'Eingabemaske mit GBII'!F175+'Eingabemaske mit GBII'!F177</f>
        <v>0</v>
      </c>
      <c r="E58" s="68"/>
    </row>
    <row r="59" spans="1:5" s="48" customFormat="1" ht="12.75">
      <c r="A59" s="48" t="str">
        <f>IF(C59&lt;=0,"(-) Abnahme/Zunahme Fonds im Eigenkapital","Zunahme/(-) Abnahme Fonds im Eigenkapital")</f>
        <v>(-) Abnahme/Zunahme Fonds im Eigenkapital</v>
      </c>
      <c r="B59" s="45"/>
      <c r="C59" s="45">
        <f>'Eingabemaske mit GBII'!F114-'Eingabemaske mit GBII'!H114</f>
        <v>-179.5</v>
      </c>
      <c r="D59" s="45"/>
      <c r="E59" s="69"/>
    </row>
    <row r="60" spans="1:5" s="48" customFormat="1" ht="12.75">
      <c r="A60" s="48" t="str">
        <f>IF(C60&lt;=0,"(-) Abnahme/Zunahme Legate, Stiftungen, Zuwendungen","Zunahme/(-) Abnahme Legate, Stiftungen, Zuwendungen")</f>
        <v>(-) Abnahme/Zunahme Legate, Stiftungen, Zuwendungen</v>
      </c>
      <c r="B60" s="45"/>
      <c r="C60" s="45">
        <f>'Eingabemaske mit GBII'!F116-'Eingabemaske mit GBII'!H116</f>
        <v>0</v>
      </c>
      <c r="D60" s="45"/>
      <c r="E60" s="69"/>
    </row>
    <row r="61" ht="12.75">
      <c r="E61" s="68"/>
    </row>
    <row r="62" spans="1:5" ht="12.75">
      <c r="A62" s="49" t="s">
        <v>190</v>
      </c>
      <c r="B62" s="50"/>
      <c r="C62" s="51">
        <f>SUM(C47:C61)</f>
        <v>-2519289.4000000004</v>
      </c>
      <c r="D62" s="50"/>
      <c r="E62" s="57"/>
    </row>
    <row r="63" ht="12.75">
      <c r="E63" s="68"/>
    </row>
    <row r="64" ht="12.75">
      <c r="E64" s="68"/>
    </row>
    <row r="65" spans="1:5" ht="15.75">
      <c r="A65" s="36" t="s">
        <v>116</v>
      </c>
      <c r="E65" s="68"/>
    </row>
    <row r="66" ht="12.75">
      <c r="E66" s="68"/>
    </row>
    <row r="67" spans="1:5" ht="12.75">
      <c r="A67" s="40" t="s">
        <v>38</v>
      </c>
      <c r="E67" s="68"/>
    </row>
    <row r="68" spans="1:5" ht="12.75">
      <c r="A68" s="39" t="str">
        <f>IF(C68&gt;=0,"Ertragsüberschuss / (-) Aufwandüberschuss","(-) Aufwandüberschuss / Ertragsüberschuss")</f>
        <v>Ertragsüberschuss / (-) Aufwandüberschuss</v>
      </c>
      <c r="C68" s="46">
        <f>'Eingabemaske mit GBII'!F185-'Eingabemaske mit GBII'!F187</f>
        <v>80207.7</v>
      </c>
      <c r="E68" s="68"/>
    </row>
    <row r="69" spans="1:5" ht="12.75">
      <c r="A69" s="39" t="s">
        <v>30</v>
      </c>
      <c r="C69" s="46">
        <f>'Eingabemaske mit GBII'!F189</f>
        <v>0</v>
      </c>
      <c r="E69" s="68"/>
    </row>
    <row r="70" spans="1:5" ht="12.75">
      <c r="A70" s="39" t="s">
        <v>32</v>
      </c>
      <c r="C70" s="46">
        <f>'Eingabemaske mit GBII'!F191</f>
        <v>0</v>
      </c>
      <c r="E70" s="68"/>
    </row>
    <row r="71" spans="1:5" ht="12.75">
      <c r="A71" s="39" t="s">
        <v>36</v>
      </c>
      <c r="C71" s="46">
        <f>-'Eingabemaske mit GBII'!F193</f>
        <v>0</v>
      </c>
      <c r="E71" s="68"/>
    </row>
    <row r="72" spans="1:5" ht="12.75">
      <c r="A72" s="39" t="str">
        <f>IF(C72&gt;=0,"Abnahme/(-) Zunahme Guthaben","(-) Zunahme/Abnahme Guthaben")</f>
        <v>(-) Zunahme/Abnahme Guthaben</v>
      </c>
      <c r="C72" s="46">
        <f>'Eingabemaske mit GBII'!H195+'Eingabemaske mit GBII'!H197+'Eingabemaske mit GBII'!H199-'Eingabemaske mit GBII'!F195-'Eingabemaske mit GBII'!F197-'Eingabemaske mit GBII'!F199</f>
        <v>-258301.3</v>
      </c>
      <c r="E72" s="68"/>
    </row>
    <row r="73" spans="1:5" ht="12.75">
      <c r="A73" s="39" t="str">
        <f>IF(C73&gt;=0,"Abnahme/(-) Zunahme Vorräte","(-) Zunahme/Abnahme Vorräte")</f>
        <v>Abnahme/(-) Zunahme Vorräte</v>
      </c>
      <c r="C73" s="46">
        <f>'Eingabemaske mit GBII'!H62+'Eingabemaske mit GBII'!H66+'Eingabemaske mit GBII'!H70+'Eingabemaske mit GBII'!H78-'Eingabemaske mit GBII'!F62-'Eingabemaske mit GBII'!F66-'Eingabemaske mit GBII'!F70-'Eingabemaske mit GBII'!F78</f>
        <v>0</v>
      </c>
      <c r="E73" s="68"/>
    </row>
    <row r="74" spans="1:5" ht="12.75">
      <c r="A74" s="39" t="str">
        <f>IF(C74&lt;=0,"(-) Abnahme/Zunahme Laufende Verpflichtungen","Zunahme/(-) Abnahme Laufende Verpflichtungen")</f>
        <v>(-) Abnahme/Zunahme Laufende Verpflichtungen</v>
      </c>
      <c r="C74" s="46">
        <f>'Eingabemaske mit GBII'!F201-'Eingabemaske mit GBII'!H201+'Eingabemaske mit GBII'!F94-'Eingabemaske mit GBII'!H94</f>
        <v>-65226.85</v>
      </c>
      <c r="E74" s="68"/>
    </row>
    <row r="75" spans="1:5" ht="12.75">
      <c r="A75" s="39" t="str">
        <f>IF(C75&lt;=0,"(-) Abnahme/Zunahme Vorfinanzierungen","Zunahme/(-) Abnahme Vorfinanzierungen")</f>
        <v>(-) Abnahme/Zunahme Vorfinanzierungen</v>
      </c>
      <c r="C75" s="46">
        <f>'Eingabemaske mit GBII'!F203-'Eingabemaske mit GBII'!H203</f>
        <v>0</v>
      </c>
      <c r="E75" s="68"/>
    </row>
    <row r="76" ht="12.75">
      <c r="E76" s="68"/>
    </row>
    <row r="77" spans="1:5" ht="12.75">
      <c r="A77" s="64" t="s">
        <v>58</v>
      </c>
      <c r="C77" s="65">
        <f>SUM(C68:C75)</f>
        <v>-243320.44999999998</v>
      </c>
      <c r="E77" s="70"/>
    </row>
    <row r="78" spans="1:5" s="48" customFormat="1" ht="12.75">
      <c r="A78" s="59"/>
      <c r="B78" s="45"/>
      <c r="C78" s="50"/>
      <c r="D78" s="45"/>
      <c r="E78" s="69"/>
    </row>
    <row r="79" ht="12.75">
      <c r="E79" s="68"/>
    </row>
    <row r="80" spans="1:5" ht="12.75">
      <c r="A80" s="39" t="s">
        <v>52</v>
      </c>
      <c r="C80" s="46">
        <f>-'Eingabemaske mit GBII'!F205+'Eingabemaske mit GBII'!F207-'Eingabemaske mit GBII'!H207-'Eingabemaske mit GBII'!F209+'Eingabemaske mit GBII'!H209</f>
        <v>-222949.30000000005</v>
      </c>
      <c r="E80" s="68"/>
    </row>
    <row r="81" ht="12.75">
      <c r="E81" s="68"/>
    </row>
    <row r="82" spans="1:5" ht="12.75">
      <c r="A82" s="64" t="s">
        <v>153</v>
      </c>
      <c r="B82" s="50"/>
      <c r="C82" s="65">
        <f>C80</f>
        <v>-222949.30000000005</v>
      </c>
      <c r="D82" s="50"/>
      <c r="E82" s="70"/>
    </row>
    <row r="83" ht="12.75">
      <c r="E83" s="68"/>
    </row>
    <row r="84" ht="12.75">
      <c r="E84" s="68"/>
    </row>
    <row r="85" ht="12.75">
      <c r="E85" s="68"/>
    </row>
    <row r="86" spans="1:5" ht="12.75">
      <c r="A86" s="40" t="s">
        <v>39</v>
      </c>
      <c r="E86" s="68"/>
    </row>
    <row r="87" spans="1:5" ht="12.75">
      <c r="A87" s="39" t="str">
        <f>IF(C87&gt;=0,"Ertragsüberschuss / (-) Aufwandüberschuss","(-) Aufwandüberschuss / Ertragsüberschuss")</f>
        <v>(-) Aufwandüberschuss / Ertragsüberschuss</v>
      </c>
      <c r="C87" s="46">
        <f>'Eingabemaske mit GBII'!F213-'Eingabemaske mit GBII'!F215</f>
        <v>-51496.70000000001</v>
      </c>
      <c r="E87" s="68"/>
    </row>
    <row r="88" spans="1:5" ht="12.75">
      <c r="A88" s="39" t="s">
        <v>30</v>
      </c>
      <c r="C88" s="46">
        <f>'Eingabemaske mit GBII'!F217</f>
        <v>0</v>
      </c>
      <c r="E88" s="68"/>
    </row>
    <row r="89" spans="1:5" ht="12.75">
      <c r="A89" s="39" t="s">
        <v>32</v>
      </c>
      <c r="C89" s="46">
        <f>'Eingabemaske mit GBII'!F219</f>
        <v>0</v>
      </c>
      <c r="E89" s="68"/>
    </row>
    <row r="90" spans="1:5" ht="12.75">
      <c r="A90" s="39" t="s">
        <v>36</v>
      </c>
      <c r="C90" s="46">
        <f>-'Eingabemaske mit GBII'!F221</f>
        <v>0</v>
      </c>
      <c r="E90" s="68"/>
    </row>
    <row r="91" spans="1:5" ht="12.75">
      <c r="A91" s="39" t="str">
        <f>IF(C91&gt;=0,"Abnahme/(-) Zunahme Guthaben","(-) Zunahme/Abnahme Guthaben")</f>
        <v>Abnahme/(-) Zunahme Guthaben</v>
      </c>
      <c r="C91" s="46">
        <f>'Eingabemaske mit GBII'!H223-'Eingabemaske mit GBII'!F223+'Eingabemaske mit GBII'!H225-'Eingabemaske mit GBII'!F225+'Eingabemaske mit GBII'!H227-'Eingabemaske mit GBII'!F227</f>
        <v>26549.449999999997</v>
      </c>
      <c r="E91" s="68"/>
    </row>
    <row r="92" spans="1:5" ht="12.75">
      <c r="A92" s="39" t="str">
        <f>IF(C92&gt;=0,"Abnahme/(-) Zunahme Vorräte","(-) Zunahme/Abnahme Vorräte")</f>
        <v>Abnahme/(-) Zunahme Vorräte</v>
      </c>
      <c r="C92" s="46">
        <f>'Eingabemaske mit GBII'!H72+'Eingabemaske mit GBII'!H80-'Eingabemaske mit GBII'!F72-'Eingabemaske mit GBII'!F80</f>
        <v>0</v>
      </c>
      <c r="E92" s="68"/>
    </row>
    <row r="93" spans="1:5" ht="12.75">
      <c r="A93" s="39" t="str">
        <f>IF(C93&lt;=0,"(-) Abnahme/Zunahme Laufende Verpflichtungen","Zunahme/(-) Abnahme Laufende Verpflichtungen")</f>
        <v>Zunahme/(-) Abnahme Laufende Verpflichtungen</v>
      </c>
      <c r="C93" s="46">
        <f>'Eingabemaske mit GBII'!F229-'Eingabemaske mit GBII'!H229+'Eingabemaske mit GBII'!F96-'Eingabemaske mit GBII'!H96</f>
        <v>41976.4</v>
      </c>
      <c r="E93" s="68"/>
    </row>
    <row r="94" spans="1:5" ht="12.75">
      <c r="A94" s="39" t="str">
        <f>IF(C94&lt;=0,"(-) Abnahme/Zunahme Vorfinanzierungen","Zunahme/(-) Abnahme Vorfinanzierungen")</f>
        <v>(-) Abnahme/Zunahme Vorfinanzierungen</v>
      </c>
      <c r="C94" s="46">
        <f>'Eingabemaske mit GBII'!F231-'Eingabemaske mit GBII'!H231</f>
        <v>0</v>
      </c>
      <c r="E94" s="68"/>
    </row>
    <row r="95" ht="12.75">
      <c r="E95" s="68"/>
    </row>
    <row r="96" spans="1:5" ht="12.75">
      <c r="A96" s="66" t="s">
        <v>59</v>
      </c>
      <c r="C96" s="67">
        <f>SUM(C87:C94)</f>
        <v>17029.149999999987</v>
      </c>
      <c r="E96" s="71"/>
    </row>
    <row r="97" ht="12.75">
      <c r="E97" s="68"/>
    </row>
    <row r="98" ht="12.75">
      <c r="E98" s="68"/>
    </row>
    <row r="99" spans="1:5" ht="12.75">
      <c r="A99" s="39" t="s">
        <v>53</v>
      </c>
      <c r="C99" s="46">
        <f>-'Eingabemaske mit GBII'!F233+'Eingabemaske mit GBII'!F235-'Eingabemaske mit GBII'!H235-'Eingabemaske mit GBII'!F237+'Eingabemaske mit GBII'!H237</f>
        <v>351483.85</v>
      </c>
      <c r="E99" s="68"/>
    </row>
    <row r="100" ht="12.75">
      <c r="E100" s="68"/>
    </row>
    <row r="101" spans="1:5" ht="12.75">
      <c r="A101" s="66" t="s">
        <v>154</v>
      </c>
      <c r="B101" s="50"/>
      <c r="C101" s="67">
        <f>C99</f>
        <v>351483.85</v>
      </c>
      <c r="E101" s="71"/>
    </row>
    <row r="102" ht="12.75">
      <c r="E102" s="68"/>
    </row>
    <row r="103" ht="12.75">
      <c r="E103" s="68"/>
    </row>
    <row r="104" ht="12.75">
      <c r="E104" s="68"/>
    </row>
    <row r="105" spans="1:5" ht="12.75">
      <c r="A105" s="40" t="s">
        <v>40</v>
      </c>
      <c r="E105" s="68"/>
    </row>
    <row r="106" spans="1:5" ht="12.75">
      <c r="A106" s="39" t="str">
        <f>IF(C106&gt;=0,"Ertragsüberschuss / (-) Aufwandüberschuss","(-) Aufwandüberschuss / Ertragsüberschuss")</f>
        <v>(-) Aufwandüberschuss / Ertragsüberschuss</v>
      </c>
      <c r="C106" s="46">
        <f>'Eingabemaske mit GBII'!F241-'Eingabemaske mit GBII'!F243</f>
        <v>-19427.54</v>
      </c>
      <c r="E106" s="68"/>
    </row>
    <row r="107" spans="1:5" ht="12.75">
      <c r="A107" s="39" t="s">
        <v>30</v>
      </c>
      <c r="C107" s="46">
        <f>'Eingabemaske mit GBII'!F245</f>
        <v>0</v>
      </c>
      <c r="E107" s="68"/>
    </row>
    <row r="108" spans="1:5" ht="12.75">
      <c r="A108" s="39" t="s">
        <v>32</v>
      </c>
      <c r="C108" s="46">
        <f>'Eingabemaske mit GBII'!F247</f>
        <v>0</v>
      </c>
      <c r="E108" s="68"/>
    </row>
    <row r="109" spans="1:5" ht="12.75">
      <c r="A109" s="39" t="s">
        <v>36</v>
      </c>
      <c r="C109" s="46">
        <f>-'Eingabemaske mit GBII'!F249</f>
        <v>0</v>
      </c>
      <c r="E109" s="68"/>
    </row>
    <row r="110" spans="1:5" ht="12.75">
      <c r="A110" s="39" t="str">
        <f>IF(C110&gt;=0,"Abnahme/(-) Zunahme Guthaben","(-) Zunahme/Abnahme Guthaben")</f>
        <v>Abnahme/(-) Zunahme Guthaben</v>
      </c>
      <c r="C110" s="46">
        <f>'Eingabemaske mit GBII'!H251-'Eingabemaske mit GBII'!F251+'Eingabemaske mit GBII'!H253-'Eingabemaske mit GBII'!F253</f>
        <v>37341.65</v>
      </c>
      <c r="E110" s="68"/>
    </row>
    <row r="111" spans="1:5" ht="12.75">
      <c r="A111" s="39" t="str">
        <f>IF(C111&gt;=0,"Abnahme/(-) Zunahme Vorräte","(-) Zunahme/Abnahme Vorräte")</f>
        <v>Abnahme/(-) Zunahme Vorräte</v>
      </c>
      <c r="C111" s="46">
        <f>'Eingabemaske mit GBII'!H74+'Eingabemaske mit GBII'!H82-'Eingabemaske mit GBII'!F74-'Eingabemaske mit GBII'!F82</f>
        <v>0</v>
      </c>
      <c r="E111" s="68"/>
    </row>
    <row r="112" spans="1:5" ht="12.75">
      <c r="A112" s="39" t="str">
        <f>IF(C112&lt;=0,"(-) Abnahme/Zunahme Laufende Verpflichtungen","Zunahme/(-) Abnahme Laufende Verpflichtungen")</f>
        <v>Zunahme/(-) Abnahme Laufende Verpflichtungen</v>
      </c>
      <c r="C112" s="46">
        <f>'Eingabemaske mit GBII'!F255-'Eingabemaske mit GBII'!H255</f>
        <v>10979.949999999997</v>
      </c>
      <c r="E112" s="68"/>
    </row>
    <row r="113" spans="1:5" ht="12.75">
      <c r="A113" s="39" t="str">
        <f>IF(C113&lt;=0,"(-) Abnahme/Zunahme Vorfinanzierungen","Zunahme/(-) Abnahme Vorfinanzierungen")</f>
        <v>(-) Abnahme/Zunahme Vorfinanzierungen</v>
      </c>
      <c r="C113" s="46">
        <f>'Eingabemaske mit GBII'!F257-'Eingabemaske mit GBII'!H257</f>
        <v>0</v>
      </c>
      <c r="E113" s="68"/>
    </row>
    <row r="114" ht="12.75">
      <c r="E114" s="68"/>
    </row>
    <row r="115" spans="1:5" ht="12.75">
      <c r="A115" s="60" t="s">
        <v>60</v>
      </c>
      <c r="C115" s="61">
        <f>SUM(C106:C113)</f>
        <v>28894.059999999998</v>
      </c>
      <c r="E115" s="72"/>
    </row>
    <row r="116" ht="12.75">
      <c r="E116" s="68"/>
    </row>
    <row r="117" ht="12.75">
      <c r="E117" s="68"/>
    </row>
    <row r="118" spans="1:5" ht="12.75">
      <c r="A118" s="39" t="s">
        <v>54</v>
      </c>
      <c r="C118" s="28">
        <f>-'Eingabemaske mit GBII'!F259+'Eingabemaske mit GBII'!F261-'Eingabemaske mit GBII'!H261</f>
        <v>-70203.3</v>
      </c>
      <c r="E118" s="68"/>
    </row>
    <row r="119" ht="12.75">
      <c r="E119" s="68"/>
    </row>
    <row r="120" spans="1:5" ht="12.75">
      <c r="A120" s="60" t="s">
        <v>160</v>
      </c>
      <c r="B120" s="50"/>
      <c r="C120" s="61">
        <f>C118</f>
        <v>-70203.3</v>
      </c>
      <c r="E120" s="72"/>
    </row>
    <row r="121" ht="12.75">
      <c r="E121" s="68"/>
    </row>
    <row r="122" ht="12.75">
      <c r="E122" s="68"/>
    </row>
    <row r="123" spans="1:5" s="48" customFormat="1" ht="12.75">
      <c r="A123" s="59"/>
      <c r="B123" s="50"/>
      <c r="C123" s="50"/>
      <c r="D123" s="45"/>
      <c r="E123" s="69"/>
    </row>
    <row r="124" spans="1:5" s="48" customFormat="1" ht="12.75">
      <c r="A124" s="59"/>
      <c r="B124" s="50"/>
      <c r="C124" s="50"/>
      <c r="D124" s="45"/>
      <c r="E124" s="69"/>
    </row>
    <row r="125" spans="1:5" ht="12.75">
      <c r="A125" s="40" t="s">
        <v>158</v>
      </c>
      <c r="E125" s="68"/>
    </row>
    <row r="126" spans="1:5" ht="12.75">
      <c r="A126" s="39" t="str">
        <f>IF(C126&gt;=0,"Ertragsüberschuss / (-) Aufwandüberschuss","(-) Aufwandüberschuss / Ertragsüberschuss")</f>
        <v>Ertragsüberschuss / (-) Aufwandüberschuss</v>
      </c>
      <c r="C126" s="46">
        <f>'Eingabemaske mit GBII'!F265-'Eingabemaske mit GBII'!F267</f>
        <v>0</v>
      </c>
      <c r="E126" s="68"/>
    </row>
    <row r="127" spans="1:5" ht="12.75">
      <c r="A127" s="39" t="s">
        <v>30</v>
      </c>
      <c r="C127" s="46">
        <f>'Eingabemaske mit GBII'!F269</f>
        <v>0</v>
      </c>
      <c r="E127" s="68"/>
    </row>
    <row r="128" spans="1:5" ht="12.75">
      <c r="A128" s="39" t="s">
        <v>32</v>
      </c>
      <c r="C128" s="46">
        <f>'Eingabemaske mit GBII'!F271</f>
        <v>0</v>
      </c>
      <c r="E128" s="68"/>
    </row>
    <row r="129" spans="1:5" ht="12.75">
      <c r="A129" s="39" t="s">
        <v>36</v>
      </c>
      <c r="C129" s="46">
        <f>-'Eingabemaske mit GBII'!F273</f>
        <v>0</v>
      </c>
      <c r="E129" s="68"/>
    </row>
    <row r="130" spans="1:5" ht="12.75">
      <c r="A130" s="39" t="str">
        <f>IF(C130&gt;=0,"Abnahme/(-) Zunahme Guthaben","(-) Zunahme/Abnahme Guthaben")</f>
        <v>Abnahme/(-) Zunahme Guthaben</v>
      </c>
      <c r="C130" s="46">
        <f>'Eingabemaske mit GBII'!H275-'Eingabemaske mit GBII'!F275+'Eingabemaske mit GBII'!H277-'Eingabemaske mit GBII'!F277</f>
        <v>0</v>
      </c>
      <c r="E130" s="68"/>
    </row>
    <row r="131" spans="1:5" ht="12.75">
      <c r="A131" s="39" t="str">
        <f>IF(C131&gt;=0,"Abnahme/(-) Zunahme Vorräte","(-) Zunahme/Abnahme Vorräte")</f>
        <v>Abnahme/(-) Zunahme Vorräte</v>
      </c>
      <c r="C131" s="46">
        <f>'Eingabemaske mit GBII'!H64+'Eingabemaske mit GBII'!H68+'Eingabemaske mit GBII'!H76+'Eingabemaske mit GBII'!H84-'Eingabemaske mit GBII'!F64-'Eingabemaske mit GBII'!F68-'Eingabemaske mit GBII'!F76-'Eingabemaske mit GBII'!F84</f>
        <v>0</v>
      </c>
      <c r="E131" s="68"/>
    </row>
    <row r="132" spans="1:5" ht="12.75">
      <c r="A132" s="39" t="str">
        <f>IF(C132&lt;=0,"(-) Abnahme/Zunahme Laufende Verpflichtungen","Zunahme/(-) Abnahme Laufende Verpflichtungen")</f>
        <v>(-) Abnahme/Zunahme Laufende Verpflichtungen</v>
      </c>
      <c r="C132" s="46">
        <f>'Eingabemaske mit GBII'!F279-'Eingabemaske mit GBII'!H279</f>
        <v>0</v>
      </c>
      <c r="E132" s="68"/>
    </row>
    <row r="133" spans="1:5" ht="12.75">
      <c r="A133" s="39" t="str">
        <f>IF(C133&lt;=0,"(-) Abnahme/Zunahme Vorfinanzierungen","Zunahme/(-) Abnahme Vorfinanzierungen")</f>
        <v>(-) Abnahme/Zunahme Vorfinanzierungen</v>
      </c>
      <c r="C133" s="46">
        <f>'Eingabemaske mit GBII'!F281-'Eingabemaske mit GBII'!H281</f>
        <v>0</v>
      </c>
      <c r="E133" s="68"/>
    </row>
    <row r="134" ht="12.75">
      <c r="E134" s="68"/>
    </row>
    <row r="135" spans="1:5" ht="12.75">
      <c r="A135" s="62" t="s">
        <v>157</v>
      </c>
      <c r="C135" s="63">
        <f>SUM(C126:C133)</f>
        <v>0</v>
      </c>
      <c r="E135" s="73"/>
    </row>
    <row r="136" ht="12.75">
      <c r="E136" s="68"/>
    </row>
    <row r="137" ht="12.75">
      <c r="E137" s="68"/>
    </row>
    <row r="138" spans="1:5" ht="12.75">
      <c r="A138" s="39" t="s">
        <v>156</v>
      </c>
      <c r="C138" s="46">
        <f>-'Eingabemaske mit GBII'!F283+'Eingabemaske mit GBII'!F285-'Eingabemaske mit GBII'!H285-'Eingabemaske mit GBII'!F287+'Eingabemaske mit GBII'!H287</f>
        <v>0</v>
      </c>
      <c r="E138" s="68"/>
    </row>
    <row r="139" ht="7.5" customHeight="1">
      <c r="E139" s="68"/>
    </row>
    <row r="140" spans="1:5" ht="12.75">
      <c r="A140" s="62" t="s">
        <v>155</v>
      </c>
      <c r="B140" s="50"/>
      <c r="C140" s="63">
        <f>C138</f>
        <v>0</v>
      </c>
      <c r="D140" s="50"/>
      <c r="E140" s="73"/>
    </row>
    <row r="141" ht="12.75">
      <c r="E141" s="68"/>
    </row>
    <row r="142" ht="12.75">
      <c r="E142" s="68"/>
    </row>
    <row r="143" ht="12.75">
      <c r="E143" s="68"/>
    </row>
    <row r="144" ht="12.75">
      <c r="E144" s="68"/>
    </row>
    <row r="145" ht="12.75">
      <c r="E145" s="68"/>
    </row>
    <row r="146" spans="1:5" ht="12.75">
      <c r="A146" s="49" t="s">
        <v>159</v>
      </c>
      <c r="B146" s="50"/>
      <c r="C146" s="51">
        <f>C150-C148</f>
        <v>-2929376.6499999994</v>
      </c>
      <c r="D146" s="50"/>
      <c r="E146" s="57"/>
    </row>
    <row r="147" ht="12.75">
      <c r="E147" s="68"/>
    </row>
    <row r="148" spans="1:5" ht="12.75">
      <c r="A148" s="39" t="s">
        <v>61</v>
      </c>
      <c r="C148" s="45">
        <f>'Eingabemaske mit GBII'!H46-'Eingabemaske mit GBII'!H48-'Eingabemaske mit GBII'!H50-'Eingabemaske mit GBII'!H98</f>
        <v>11154243.69</v>
      </c>
      <c r="E148" s="68"/>
    </row>
    <row r="149" ht="12.75">
      <c r="E149" s="68"/>
    </row>
    <row r="150" spans="1:5" ht="12.75">
      <c r="A150" s="40" t="s">
        <v>62</v>
      </c>
      <c r="B150" s="50"/>
      <c r="C150" s="50">
        <f>'Eingabemaske mit GBII'!F46-'Eingabemaske mit GBII'!F48-'Eingabemaske mit GBII'!F50-'Eingabemaske mit GBII'!F98</f>
        <v>8224867.04</v>
      </c>
      <c r="D150" s="50"/>
      <c r="E150" s="68"/>
    </row>
    <row r="151" ht="12.75">
      <c r="E151" s="68"/>
    </row>
    <row r="152" ht="12.75" customHeight="1">
      <c r="E152" s="68"/>
    </row>
    <row r="153" spans="1:5" ht="12.75" customHeight="1">
      <c r="A153" s="55" t="s">
        <v>63</v>
      </c>
      <c r="B153" s="56"/>
      <c r="C153" s="56">
        <f>C30+C41+C62+C77+C82+C96+C101+C115+C120+C135+C140-C146</f>
        <v>0</v>
      </c>
      <c r="D153" s="56"/>
      <c r="E153" s="58">
        <f>E30+E41+E62+E77+E82+E96+E101+E115+E120+E135+E140-E146</f>
        <v>0</v>
      </c>
    </row>
    <row r="154" ht="12.75" customHeight="1"/>
    <row r="156" ht="12.75">
      <c r="C156" s="56"/>
    </row>
    <row r="157" ht="12.75">
      <c r="A157" s="40"/>
    </row>
    <row r="164" ht="12.75">
      <c r="A164" s="40"/>
    </row>
  </sheetData>
  <sheetProtection password="CD12" sheet="1" objects="1" scenarios="1"/>
  <conditionalFormatting sqref="C153">
    <cfRule type="cellIs" priority="1" dxfId="0" operator="notEqual" stopIfTrue="1">
      <formula>0</formula>
    </cfRule>
  </conditionalFormatting>
  <printOptions/>
  <pageMargins left="0.4724409448818898" right="0.15748031496062992" top="0.7874015748031497" bottom="0.5511811023622047" header="0.2755905511811024" footer="0.2755905511811024"/>
  <pageSetup horizontalDpi="600" verticalDpi="600" orientation="portrait" paperSize="9" scale="85" r:id="rId1"/>
  <rowBreaks count="2" manualBreakCount="2">
    <brk id="64" max="255" man="1"/>
    <brk id="123" max="255" man="1"/>
  </rowBreaks>
</worksheet>
</file>

<file path=xl/worksheets/sheet4.xml><?xml version="1.0" encoding="utf-8"?>
<worksheet xmlns="http://schemas.openxmlformats.org/spreadsheetml/2006/main" xmlns:r="http://schemas.openxmlformats.org/officeDocument/2006/relationships">
  <sheetPr codeName="Tabelle4">
    <tabColor indexed="38"/>
  </sheetPr>
  <dimension ref="B1:L151"/>
  <sheetViews>
    <sheetView zoomScale="90" zoomScaleNormal="90" workbookViewId="0" topLeftCell="A1">
      <pane ySplit="9" topLeftCell="BM10" activePane="bottomLeft" state="frozen"/>
      <selection pane="topLeft" activeCell="A1" sqref="A1"/>
      <selection pane="bottomLeft" activeCell="D4" sqref="D4"/>
    </sheetView>
  </sheetViews>
  <sheetFormatPr defaultColWidth="11.00390625" defaultRowHeight="14.25"/>
  <cols>
    <col min="1" max="1" width="0.6171875" style="2" customWidth="1"/>
    <col min="2" max="2" width="11.125" style="7" bestFit="1" customWidth="1"/>
    <col min="3" max="3" width="1.12109375" style="2" customWidth="1"/>
    <col min="4" max="4" width="45.625" style="3" customWidth="1"/>
    <col min="5" max="5" width="1.12109375" style="2" customWidth="1"/>
    <col min="6" max="6" width="14.375" style="4" customWidth="1"/>
    <col min="7" max="7" width="0.875" style="5" customWidth="1"/>
    <col min="8" max="8" width="14.375" style="4" customWidth="1"/>
    <col min="9" max="9" width="0.6171875" style="2" customWidth="1"/>
    <col min="10" max="10" width="11.75390625" style="2" bestFit="1" customWidth="1"/>
    <col min="11" max="16384" width="11.00390625" style="2" customWidth="1"/>
  </cols>
  <sheetData>
    <row r="1" spans="2:8" ht="34.5" customHeight="1">
      <c r="B1" s="78" t="s">
        <v>164</v>
      </c>
      <c r="C1" s="78"/>
      <c r="D1" s="78"/>
      <c r="E1" s="78"/>
      <c r="F1" s="78"/>
      <c r="G1" s="78"/>
      <c r="H1" s="78"/>
    </row>
    <row r="2" spans="2:8" ht="19.5" customHeight="1">
      <c r="B2" s="79" t="s">
        <v>180</v>
      </c>
      <c r="C2" s="79"/>
      <c r="D2" s="79"/>
      <c r="E2" s="79"/>
      <c r="F2" s="79"/>
      <c r="G2" s="79"/>
      <c r="H2" s="79"/>
    </row>
    <row r="3" ht="15.75" customHeight="1">
      <c r="B3" s="6"/>
    </row>
    <row r="4" spans="2:4" ht="16.5" customHeight="1">
      <c r="B4" s="4" t="s">
        <v>5</v>
      </c>
      <c r="C4" s="5"/>
      <c r="D4" s="1" t="s">
        <v>169</v>
      </c>
    </row>
    <row r="5" ht="16.5" customHeight="1"/>
    <row r="6" spans="2:4" ht="16.5" customHeight="1">
      <c r="B6" s="8" t="s">
        <v>9</v>
      </c>
      <c r="D6" s="1">
        <v>2009</v>
      </c>
    </row>
    <row r="7" ht="11.25" customHeight="1"/>
    <row r="8" spans="2:8" ht="16.5" customHeight="1">
      <c r="B8" s="31" t="s">
        <v>26</v>
      </c>
      <c r="F8" s="20" t="str">
        <f>"31.12."&amp;D6</f>
        <v>31.12.2009</v>
      </c>
      <c r="G8" s="9"/>
      <c r="H8" s="20" t="str">
        <f>"01.01."&amp;D6</f>
        <v>01.01.2009</v>
      </c>
    </row>
    <row r="9" spans="2:8" ht="5.25" customHeight="1">
      <c r="B9" s="34"/>
      <c r="F9" s="35"/>
      <c r="G9" s="9"/>
      <c r="H9" s="35"/>
    </row>
    <row r="11" spans="2:6" ht="16.5" customHeight="1">
      <c r="B11" s="13">
        <v>9000</v>
      </c>
      <c r="D11" s="10" t="s">
        <v>173</v>
      </c>
      <c r="F11" s="27">
        <f>1000000+80207.7+198043.55</f>
        <v>1278251.25</v>
      </c>
    </row>
    <row r="12" s="3" customFormat="1" ht="4.5" customHeight="1"/>
    <row r="13" spans="2:6" s="3" customFormat="1" ht="17.25" customHeight="1">
      <c r="B13" s="13">
        <v>9001</v>
      </c>
      <c r="D13" s="10" t="s">
        <v>174</v>
      </c>
      <c r="F13" s="27">
        <f>249540.25+19427.54</f>
        <v>268967.79</v>
      </c>
    </row>
    <row r="14" s="3" customFormat="1" ht="4.5" customHeight="1"/>
    <row r="15" spans="2:6" ht="17.25" customHeight="1">
      <c r="B15" s="13">
        <v>33</v>
      </c>
      <c r="D15" s="11" t="s">
        <v>30</v>
      </c>
      <c r="F15" s="27">
        <v>3443701.54</v>
      </c>
    </row>
    <row r="16" s="3" customFormat="1" ht="4.5" customHeight="1"/>
    <row r="17" spans="2:6" ht="17.25" customHeight="1">
      <c r="B17" s="13">
        <v>366</v>
      </c>
      <c r="D17" s="11" t="s">
        <v>109</v>
      </c>
      <c r="F17" s="27"/>
    </row>
    <row r="18" s="3" customFormat="1" ht="3.75" customHeight="1"/>
    <row r="19" spans="2:6" ht="17.25" customHeight="1">
      <c r="B19" s="13">
        <v>466</v>
      </c>
      <c r="D19" s="11" t="s">
        <v>114</v>
      </c>
      <c r="F19" s="27"/>
    </row>
    <row r="20" s="3" customFormat="1" ht="4.5" customHeight="1"/>
    <row r="21" spans="2:6" ht="32.25" customHeight="1">
      <c r="B21" s="13">
        <v>487</v>
      </c>
      <c r="D21" s="11" t="s">
        <v>115</v>
      </c>
      <c r="F21" s="27"/>
    </row>
    <row r="22" s="3" customFormat="1" ht="4.5" customHeight="1"/>
    <row r="23" spans="2:6" s="3" customFormat="1" ht="16.5" customHeight="1">
      <c r="B23" s="13">
        <v>383</v>
      </c>
      <c r="C23" s="2"/>
      <c r="D23" s="11" t="s">
        <v>175</v>
      </c>
      <c r="E23" s="2"/>
      <c r="F23" s="27"/>
    </row>
    <row r="24" s="3" customFormat="1" ht="4.5" customHeight="1"/>
    <row r="25" spans="2:6" ht="32.25" customHeight="1">
      <c r="B25" s="13">
        <v>387</v>
      </c>
      <c r="D25" s="11" t="s">
        <v>67</v>
      </c>
      <c r="F25" s="27"/>
    </row>
    <row r="26" s="3" customFormat="1" ht="3.75" customHeight="1"/>
    <row r="27" spans="2:6" s="3" customFormat="1" ht="48" customHeight="1">
      <c r="B27" s="13">
        <v>3410</v>
      </c>
      <c r="C27" s="2"/>
      <c r="D27" s="11" t="s">
        <v>112</v>
      </c>
      <c r="E27" s="2"/>
      <c r="F27" s="27"/>
    </row>
    <row r="28" s="3" customFormat="1" ht="3.75" customHeight="1"/>
    <row r="29" spans="2:6" s="3" customFormat="1" ht="16.5" customHeight="1">
      <c r="B29" s="13">
        <v>4410</v>
      </c>
      <c r="C29" s="2"/>
      <c r="D29" s="11" t="s">
        <v>119</v>
      </c>
      <c r="E29" s="2"/>
      <c r="F29" s="27"/>
    </row>
    <row r="30" s="3" customFormat="1" ht="3.75" customHeight="1"/>
    <row r="31" spans="2:6" s="3" customFormat="1" ht="48" customHeight="1">
      <c r="B31" s="13">
        <v>3411</v>
      </c>
      <c r="C31" s="2"/>
      <c r="D31" s="11" t="s">
        <v>113</v>
      </c>
      <c r="E31" s="2"/>
      <c r="F31" s="27"/>
    </row>
    <row r="32" s="3" customFormat="1" ht="3.75" customHeight="1"/>
    <row r="33" spans="2:6" s="3" customFormat="1" ht="16.5" customHeight="1">
      <c r="B33" s="13">
        <v>4411</v>
      </c>
      <c r="C33" s="2"/>
      <c r="D33" s="11" t="s">
        <v>118</v>
      </c>
      <c r="E33" s="2"/>
      <c r="F33" s="27"/>
    </row>
    <row r="34" s="3" customFormat="1" ht="3.75" customHeight="1"/>
    <row r="35" spans="2:6" s="3" customFormat="1" ht="16.5" customHeight="1">
      <c r="B35" s="13">
        <v>344</v>
      </c>
      <c r="C35" s="2"/>
      <c r="D35" s="11" t="s">
        <v>111</v>
      </c>
      <c r="E35" s="2"/>
      <c r="F35" s="27"/>
    </row>
    <row r="36" s="3" customFormat="1" ht="3.75" customHeight="1"/>
    <row r="37" spans="2:6" s="3" customFormat="1" ht="16.5" customHeight="1">
      <c r="B37" s="13">
        <v>444</v>
      </c>
      <c r="C37" s="2"/>
      <c r="D37" s="11" t="s">
        <v>110</v>
      </c>
      <c r="E37" s="2"/>
      <c r="F37" s="27"/>
    </row>
    <row r="38" s="3" customFormat="1" ht="3.75" customHeight="1"/>
    <row r="39" spans="2:6" s="3" customFormat="1" ht="16.5" customHeight="1">
      <c r="B39" s="13">
        <v>364</v>
      </c>
      <c r="C39" s="2"/>
      <c r="D39" s="11" t="s">
        <v>34</v>
      </c>
      <c r="E39" s="2"/>
      <c r="F39" s="27"/>
    </row>
    <row r="40" s="3" customFormat="1" ht="3.75" customHeight="1"/>
    <row r="41" spans="2:6" s="3" customFormat="1" ht="16.5" customHeight="1">
      <c r="B41" s="13">
        <v>365</v>
      </c>
      <c r="C41" s="2"/>
      <c r="D41" s="11" t="s">
        <v>35</v>
      </c>
      <c r="E41" s="2"/>
      <c r="F41" s="27"/>
    </row>
    <row r="42" s="3" customFormat="1" ht="3.75" customHeight="1"/>
    <row r="43" spans="2:6" s="3" customFormat="1" ht="16.5" customHeight="1">
      <c r="B43" s="13">
        <v>4490</v>
      </c>
      <c r="C43" s="2"/>
      <c r="D43" s="11" t="s">
        <v>36</v>
      </c>
      <c r="E43" s="2"/>
      <c r="F43" s="27"/>
    </row>
    <row r="44" s="3" customFormat="1" ht="15" customHeight="1"/>
    <row r="45" s="3" customFormat="1" ht="15" customHeight="1"/>
    <row r="46" spans="2:8" ht="16.5" customHeight="1">
      <c r="B46" s="13">
        <v>100</v>
      </c>
      <c r="D46" s="10" t="s">
        <v>27</v>
      </c>
      <c r="F46" s="27">
        <v>8224867.04</v>
      </c>
      <c r="H46" s="27">
        <v>11154243.69</v>
      </c>
    </row>
    <row r="47" s="3" customFormat="1" ht="3.75" customHeight="1"/>
    <row r="48" spans="2:8" ht="16.5" customHeight="1">
      <c r="B48" s="13">
        <v>1004</v>
      </c>
      <c r="D48" s="10" t="s">
        <v>97</v>
      </c>
      <c r="F48" s="27">
        <v>0</v>
      </c>
      <c r="H48" s="27">
        <v>0</v>
      </c>
    </row>
    <row r="49" s="3" customFormat="1" ht="3.75" customHeight="1"/>
    <row r="50" spans="2:8" ht="16.5" customHeight="1">
      <c r="B50" s="13">
        <v>1009</v>
      </c>
      <c r="D50" s="10" t="s">
        <v>98</v>
      </c>
      <c r="F50" s="27">
        <v>0</v>
      </c>
      <c r="H50" s="27">
        <v>0</v>
      </c>
    </row>
    <row r="51" s="3" customFormat="1" ht="3.75" customHeight="1"/>
    <row r="52" spans="2:8" ht="16.5" customHeight="1">
      <c r="B52" s="13">
        <v>101</v>
      </c>
      <c r="D52" s="10" t="s">
        <v>6</v>
      </c>
      <c r="F52" s="27">
        <v>8192159.97</v>
      </c>
      <c r="H52" s="27">
        <v>5772332.15</v>
      </c>
    </row>
    <row r="53" s="3" customFormat="1" ht="3.75" customHeight="1"/>
    <row r="54" spans="2:8" ht="16.5" customHeight="1">
      <c r="B54" s="13">
        <v>10110</v>
      </c>
      <c r="D54" s="10" t="s">
        <v>99</v>
      </c>
      <c r="F54" s="27">
        <v>3797726.44</v>
      </c>
      <c r="H54" s="27">
        <v>1280811.74</v>
      </c>
    </row>
    <row r="55" s="3" customFormat="1" ht="4.5" customHeight="1"/>
    <row r="56" spans="2:8" ht="16.5" customHeight="1">
      <c r="B56" s="13">
        <v>104</v>
      </c>
      <c r="D56" s="10" t="s">
        <v>121</v>
      </c>
      <c r="F56" s="27">
        <v>16000.7</v>
      </c>
      <c r="H56" s="27">
        <v>26589.15</v>
      </c>
    </row>
    <row r="57" s="3" customFormat="1" ht="4.5" customHeight="1"/>
    <row r="58" spans="2:8" ht="16.5" customHeight="1">
      <c r="B58" s="13">
        <v>1046</v>
      </c>
      <c r="D58" s="10" t="s">
        <v>122</v>
      </c>
      <c r="F58" s="27"/>
      <c r="H58" s="27"/>
    </row>
    <row r="59" s="3" customFormat="1" ht="4.5" customHeight="1"/>
    <row r="60" spans="2:8" ht="16.5" customHeight="1">
      <c r="B60" s="13">
        <v>106</v>
      </c>
      <c r="D60" s="10" t="s">
        <v>7</v>
      </c>
      <c r="F60" s="27">
        <v>71272</v>
      </c>
      <c r="H60" s="27">
        <v>82953</v>
      </c>
    </row>
    <row r="61" s="3" customFormat="1" ht="4.5" customHeight="1"/>
    <row r="62" spans="2:8" ht="16.5" customHeight="1">
      <c r="B62" s="13">
        <v>1072</v>
      </c>
      <c r="D62" s="10" t="s">
        <v>70</v>
      </c>
      <c r="F62" s="27"/>
      <c r="H62" s="27"/>
    </row>
    <row r="63" s="3" customFormat="1" ht="4.5" customHeight="1"/>
    <row r="64" spans="2:8" ht="16.5" customHeight="1">
      <c r="B64" s="13">
        <v>109</v>
      </c>
      <c r="D64" s="10" t="s">
        <v>71</v>
      </c>
      <c r="F64" s="27"/>
      <c r="H64" s="27"/>
    </row>
    <row r="65" s="3" customFormat="1" ht="4.5" customHeight="1"/>
    <row r="66" spans="2:8" ht="16.5" customHeight="1">
      <c r="B66" s="13">
        <v>200</v>
      </c>
      <c r="D66" s="10" t="s">
        <v>8</v>
      </c>
      <c r="F66" s="27">
        <v>4744343.8</v>
      </c>
      <c r="H66" s="27">
        <v>4758772.83</v>
      </c>
    </row>
    <row r="67" s="3" customFormat="1" ht="3.75" customHeight="1"/>
    <row r="68" spans="2:8" ht="16.5" customHeight="1">
      <c r="B68" s="13">
        <v>20010</v>
      </c>
      <c r="D68" s="10" t="s">
        <v>100</v>
      </c>
      <c r="F68" s="27">
        <v>20910.75</v>
      </c>
      <c r="H68" s="27">
        <v>21537.35</v>
      </c>
    </row>
    <row r="69" s="3" customFormat="1" ht="3.75" customHeight="1"/>
    <row r="70" spans="2:8" ht="32.25" customHeight="1">
      <c r="B70" s="13">
        <v>2010</v>
      </c>
      <c r="D70" s="11" t="s">
        <v>123</v>
      </c>
      <c r="F70" s="27"/>
      <c r="H70" s="27"/>
    </row>
    <row r="71" s="3" customFormat="1" ht="4.5" customHeight="1"/>
    <row r="72" spans="2:8" ht="16.5" customHeight="1">
      <c r="B72" s="13">
        <v>204</v>
      </c>
      <c r="D72" s="10" t="s">
        <v>124</v>
      </c>
      <c r="F72" s="27">
        <v>601604.35</v>
      </c>
      <c r="H72" s="27">
        <v>500454.6</v>
      </c>
    </row>
    <row r="73" s="3" customFormat="1" ht="4.5" customHeight="1"/>
    <row r="74" spans="2:8" ht="32.25" customHeight="1">
      <c r="B74" s="13">
        <v>2046</v>
      </c>
      <c r="D74" s="11" t="s">
        <v>125</v>
      </c>
      <c r="F74" s="27"/>
      <c r="H74" s="27"/>
    </row>
    <row r="75" s="3" customFormat="1" ht="4.5" customHeight="1"/>
    <row r="76" spans="2:8" ht="16.5" customHeight="1">
      <c r="B76" s="13">
        <v>205</v>
      </c>
      <c r="D76" s="10" t="s">
        <v>72</v>
      </c>
      <c r="F76" s="27"/>
      <c r="H76" s="27"/>
    </row>
    <row r="77" s="3" customFormat="1" ht="4.5" customHeight="1"/>
    <row r="78" spans="2:8" ht="16.5" customHeight="1">
      <c r="B78" s="13">
        <v>2058</v>
      </c>
      <c r="D78" s="10" t="s">
        <v>73</v>
      </c>
      <c r="F78" s="27"/>
      <c r="H78" s="27"/>
    </row>
    <row r="79" s="3" customFormat="1" ht="4.5" customHeight="1"/>
    <row r="80" spans="2:8" ht="16.5" customHeight="1">
      <c r="B80" s="13">
        <v>208</v>
      </c>
      <c r="D80" s="10" t="s">
        <v>74</v>
      </c>
      <c r="F80" s="27"/>
      <c r="H80" s="27"/>
    </row>
    <row r="81" s="3" customFormat="1" ht="4.5" customHeight="1"/>
    <row r="82" spans="2:8" ht="16.5" customHeight="1">
      <c r="B82" s="13">
        <v>2088</v>
      </c>
      <c r="D82" s="10" t="s">
        <v>75</v>
      </c>
      <c r="F82" s="27"/>
      <c r="H82" s="27"/>
    </row>
    <row r="83" s="3" customFormat="1" ht="4.5" customHeight="1"/>
    <row r="84" spans="2:8" ht="16.5" customHeight="1">
      <c r="B84" s="13">
        <v>209</v>
      </c>
      <c r="D84" s="10" t="s">
        <v>76</v>
      </c>
      <c r="F84" s="27">
        <v>2625589.35</v>
      </c>
      <c r="H84" s="27">
        <v>2249456</v>
      </c>
    </row>
    <row r="85" s="3" customFormat="1" ht="4.5" customHeight="1"/>
    <row r="86" spans="2:8" ht="16.5" customHeight="1">
      <c r="B86" s="13">
        <v>2910</v>
      </c>
      <c r="D86" s="10" t="s">
        <v>79</v>
      </c>
      <c r="F86" s="27">
        <v>363367.5</v>
      </c>
      <c r="H86" s="27">
        <v>363547</v>
      </c>
    </row>
    <row r="87" s="3" customFormat="1" ht="4.5" customHeight="1"/>
    <row r="88" spans="2:8" ht="16.5" customHeight="1">
      <c r="B88" s="13">
        <v>2911</v>
      </c>
      <c r="D88" s="10" t="s">
        <v>80</v>
      </c>
      <c r="F88" s="27"/>
      <c r="H88" s="27"/>
    </row>
    <row r="89" s="3" customFormat="1" ht="4.5" customHeight="1"/>
    <row r="90" spans="2:8" ht="16.5" customHeight="1">
      <c r="B90" s="13">
        <v>292</v>
      </c>
      <c r="D90" s="10" t="s">
        <v>77</v>
      </c>
      <c r="F90" s="27"/>
      <c r="H90" s="27"/>
    </row>
    <row r="91" s="3" customFormat="1" ht="4.5" customHeight="1"/>
    <row r="92" spans="2:8" ht="16.5" customHeight="1">
      <c r="B92" s="13">
        <v>2930</v>
      </c>
      <c r="D92" s="10" t="s">
        <v>78</v>
      </c>
      <c r="F92" s="27"/>
      <c r="H92" s="27"/>
    </row>
    <row r="93" ht="15" customHeight="1"/>
    <row r="94" ht="15" customHeight="1"/>
    <row r="95" spans="2:6" ht="44.25" customHeight="1">
      <c r="B95" s="32" t="s">
        <v>106</v>
      </c>
      <c r="C95" s="5"/>
      <c r="D95" s="11" t="s">
        <v>171</v>
      </c>
      <c r="F95" s="27">
        <f>5209661.2+345647.9-178034.55+70203.3</f>
        <v>5447477.850000001</v>
      </c>
    </row>
    <row r="96" ht="4.5" customHeight="1"/>
    <row r="97" spans="4:8" ht="16.5" customHeight="1">
      <c r="D97" s="10" t="s">
        <v>172</v>
      </c>
      <c r="F97" s="27">
        <f>432720.4+123102.25+226414.15</f>
        <v>782236.8</v>
      </c>
      <c r="H97" s="27">
        <f>536554.15+19515.45+123705.6</f>
        <v>679775.2</v>
      </c>
    </row>
    <row r="98" ht="10.5" customHeight="1">
      <c r="D98" s="12"/>
    </row>
    <row r="99" spans="4:8" ht="16.5" customHeight="1">
      <c r="D99" s="10" t="s">
        <v>117</v>
      </c>
      <c r="F99" s="27">
        <v>0</v>
      </c>
      <c r="H99" s="27">
        <v>1568.6</v>
      </c>
    </row>
    <row r="100" ht="10.5" customHeight="1">
      <c r="L100" s="14"/>
    </row>
    <row r="101" spans="2:8" ht="34.5" customHeight="1">
      <c r="B101" s="13">
        <v>1010</v>
      </c>
      <c r="D101" s="11" t="s">
        <v>170</v>
      </c>
      <c r="F101" s="27">
        <f>13363.2+20455.05</f>
        <v>33818.25</v>
      </c>
      <c r="H101" s="27">
        <f>32475+91195.8</f>
        <v>123670.8</v>
      </c>
    </row>
    <row r="102" ht="17.25" customHeight="1">
      <c r="L102" s="25"/>
    </row>
    <row r="103" spans="2:12" ht="16.5" customHeight="1">
      <c r="B103" s="13">
        <v>102</v>
      </c>
      <c r="D103" s="11" t="s">
        <v>189</v>
      </c>
      <c r="F103" s="27"/>
      <c r="L103" s="25"/>
    </row>
    <row r="104" ht="4.5" customHeight="1">
      <c r="L104" s="25"/>
    </row>
    <row r="105" spans="2:12" ht="16.5" customHeight="1">
      <c r="B105" s="13">
        <v>102</v>
      </c>
      <c r="D105" s="11" t="s">
        <v>187</v>
      </c>
      <c r="F105" s="27"/>
      <c r="L105" s="25"/>
    </row>
    <row r="106" ht="4.5" customHeight="1">
      <c r="L106" s="25"/>
    </row>
    <row r="107" spans="2:12" ht="16.5" customHeight="1">
      <c r="B107" s="13">
        <v>107</v>
      </c>
      <c r="D107" s="11" t="s">
        <v>188</v>
      </c>
      <c r="F107" s="27"/>
      <c r="L107" s="25"/>
    </row>
    <row r="108" ht="4.5" customHeight="1">
      <c r="L108" s="25"/>
    </row>
    <row r="109" spans="2:12" ht="16.5" customHeight="1">
      <c r="B109" s="13">
        <v>1072</v>
      </c>
      <c r="D109" s="11" t="s">
        <v>107</v>
      </c>
      <c r="F109" s="27"/>
      <c r="L109" s="25"/>
    </row>
    <row r="110" ht="4.5" customHeight="1">
      <c r="L110" s="25"/>
    </row>
    <row r="111" spans="2:12" ht="16.5" customHeight="1">
      <c r="B111" s="13">
        <v>107</v>
      </c>
      <c r="D111" s="11" t="s">
        <v>181</v>
      </c>
      <c r="F111" s="27">
        <v>200000</v>
      </c>
      <c r="L111" s="25"/>
    </row>
    <row r="112" ht="4.5" customHeight="1">
      <c r="L112" s="25"/>
    </row>
    <row r="113" spans="2:12" ht="16.5" customHeight="1">
      <c r="B113" s="13">
        <v>1072</v>
      </c>
      <c r="D113" s="11" t="s">
        <v>108</v>
      </c>
      <c r="F113" s="27"/>
      <c r="L113" s="25"/>
    </row>
    <row r="114" ht="4.5" customHeight="1">
      <c r="L114" s="25"/>
    </row>
    <row r="115" spans="2:12" ht="16.5" customHeight="1">
      <c r="B115" s="13">
        <v>108</v>
      </c>
      <c r="D115" s="11" t="s">
        <v>182</v>
      </c>
      <c r="F115" s="27">
        <v>1000000</v>
      </c>
      <c r="L115" s="25"/>
    </row>
    <row r="116" ht="4.5" customHeight="1">
      <c r="L116" s="25"/>
    </row>
    <row r="117" spans="2:12" ht="30" customHeight="1">
      <c r="B117" s="13">
        <v>108</v>
      </c>
      <c r="D117" s="11" t="s">
        <v>183</v>
      </c>
      <c r="F117" s="27"/>
      <c r="L117" s="25"/>
    </row>
    <row r="118" ht="4.5" customHeight="1">
      <c r="L118" s="25"/>
    </row>
    <row r="119" spans="2:12" ht="16.5" customHeight="1">
      <c r="B119" s="13">
        <v>108</v>
      </c>
      <c r="D119" s="11" t="s">
        <v>3</v>
      </c>
      <c r="F119" s="27"/>
      <c r="L119" s="25"/>
    </row>
    <row r="120" ht="4.5" customHeight="1">
      <c r="L120" s="25"/>
    </row>
    <row r="121" spans="4:12" ht="32.25" customHeight="1">
      <c r="D121" s="11" t="s">
        <v>96</v>
      </c>
      <c r="F121" s="27"/>
      <c r="L121" s="25"/>
    </row>
    <row r="122" ht="4.5" customHeight="1">
      <c r="L122" s="25"/>
    </row>
    <row r="123" spans="4:12" ht="32.25" customHeight="1">
      <c r="D123" s="11" t="s">
        <v>24</v>
      </c>
      <c r="F123" s="27"/>
      <c r="L123" s="25"/>
    </row>
    <row r="124" ht="4.5" customHeight="1">
      <c r="L124" s="25"/>
    </row>
    <row r="125" spans="2:12" ht="16.5" customHeight="1">
      <c r="B125" s="13">
        <v>144</v>
      </c>
      <c r="D125" s="11" t="s">
        <v>86</v>
      </c>
      <c r="F125" s="27"/>
      <c r="L125" s="25"/>
    </row>
    <row r="126" ht="4.5" customHeight="1">
      <c r="L126" s="25"/>
    </row>
    <row r="127" spans="2:12" ht="16.5" customHeight="1">
      <c r="B127" s="13">
        <v>144</v>
      </c>
      <c r="D127" s="11" t="s">
        <v>42</v>
      </c>
      <c r="F127" s="27"/>
      <c r="L127" s="25"/>
    </row>
    <row r="128" ht="4.5" customHeight="1">
      <c r="L128" s="25"/>
    </row>
    <row r="129" spans="2:12" ht="30" customHeight="1">
      <c r="B129" s="77" t="s">
        <v>126</v>
      </c>
      <c r="C129" s="77"/>
      <c r="D129" s="77"/>
      <c r="F129" s="27"/>
      <c r="L129" s="25"/>
    </row>
    <row r="130" ht="4.5" customHeight="1">
      <c r="L130" s="25"/>
    </row>
    <row r="131" spans="2:12" ht="16.5" customHeight="1">
      <c r="B131" s="13">
        <v>145</v>
      </c>
      <c r="D131" s="11" t="s">
        <v>184</v>
      </c>
      <c r="F131" s="27"/>
      <c r="L131" s="25"/>
    </row>
    <row r="132" ht="4.5" customHeight="1">
      <c r="L132" s="25"/>
    </row>
    <row r="133" spans="2:12" ht="33" customHeight="1">
      <c r="B133" s="13">
        <v>145</v>
      </c>
      <c r="D133" s="11" t="s">
        <v>185</v>
      </c>
      <c r="F133" s="27"/>
      <c r="L133" s="25"/>
    </row>
    <row r="134" ht="4.5" customHeight="1">
      <c r="L134" s="25"/>
    </row>
    <row r="135" spans="2:12" ht="30" customHeight="1">
      <c r="B135" s="77" t="s">
        <v>120</v>
      </c>
      <c r="C135" s="77"/>
      <c r="D135" s="77"/>
      <c r="F135" s="27"/>
      <c r="L135" s="25"/>
    </row>
    <row r="136" ht="4.5" customHeight="1"/>
    <row r="137" spans="2:12" ht="16.5" customHeight="1">
      <c r="B137" s="30">
        <v>201</v>
      </c>
      <c r="D137" s="11" t="s">
        <v>55</v>
      </c>
      <c r="F137" s="27"/>
      <c r="L137" s="25"/>
    </row>
    <row r="138" ht="4.5" customHeight="1"/>
    <row r="139" spans="2:12" ht="30" customHeight="1">
      <c r="B139" s="30">
        <v>2010</v>
      </c>
      <c r="D139" s="11" t="s">
        <v>102</v>
      </c>
      <c r="F139" s="27"/>
      <c r="L139" s="25"/>
    </row>
    <row r="140" ht="4.5" customHeight="1"/>
    <row r="141" spans="2:12" ht="16.5" customHeight="1">
      <c r="B141" s="30">
        <v>201</v>
      </c>
      <c r="D141" s="11" t="s">
        <v>101</v>
      </c>
      <c r="F141" s="27"/>
      <c r="L141" s="25"/>
    </row>
    <row r="142" ht="4.5" customHeight="1"/>
    <row r="143" spans="2:12" ht="30" customHeight="1">
      <c r="B143" s="30">
        <v>2010</v>
      </c>
      <c r="D143" s="11" t="s">
        <v>103</v>
      </c>
      <c r="F143" s="27"/>
      <c r="L143" s="25"/>
    </row>
    <row r="144" ht="4.5" customHeight="1"/>
    <row r="145" spans="2:12" ht="16.5" customHeight="1">
      <c r="B145" s="30">
        <v>206</v>
      </c>
      <c r="D145" s="11" t="s">
        <v>104</v>
      </c>
      <c r="F145" s="27">
        <v>800000</v>
      </c>
      <c r="L145" s="25"/>
    </row>
    <row r="146" ht="4.5" customHeight="1"/>
    <row r="147" spans="2:12" ht="16.5" customHeight="1">
      <c r="B147" s="30">
        <v>2068</v>
      </c>
      <c r="D147" s="11" t="s">
        <v>127</v>
      </c>
      <c r="F147" s="27"/>
      <c r="L147" s="25"/>
    </row>
    <row r="148" ht="4.5" customHeight="1"/>
    <row r="149" spans="2:12" ht="16.5" customHeight="1">
      <c r="B149" s="30">
        <v>206</v>
      </c>
      <c r="D149" s="11" t="s">
        <v>105</v>
      </c>
      <c r="F149" s="27"/>
      <c r="L149" s="25"/>
    </row>
    <row r="150" ht="4.5" customHeight="1"/>
    <row r="151" spans="2:12" ht="16.5" customHeight="1">
      <c r="B151" s="30">
        <v>2068</v>
      </c>
      <c r="D151" s="11" t="s">
        <v>128</v>
      </c>
      <c r="F151" s="27"/>
      <c r="L151" s="25"/>
    </row>
  </sheetData>
  <sheetProtection password="CD12" sheet="1" objects="1" scenarios="1"/>
  <mergeCells count="4">
    <mergeCell ref="B129:D129"/>
    <mergeCell ref="B135:D135"/>
    <mergeCell ref="B1:H1"/>
    <mergeCell ref="B2:H2"/>
  </mergeCells>
  <dataValidations count="1">
    <dataValidation type="list" allowBlank="1" showInputMessage="1" showErrorMessage="1" promptTitle="Auswahl Ja/Nein" prompt="Es muss angegeben werden, ob Rückzahlungen/Verkäufe bzw. Vergabe/Käufe von Darlehen und Beteiligungen des VV über die IR verbucht wurden." sqref="F129 F135">
      <formula1>"Ja, Nein"</formula1>
    </dataValidation>
  </dataValidations>
  <printOptions/>
  <pageMargins left="0.7086614173228347" right="0.7086614173228347" top="1.3779527559055118"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38"/>
  </sheetPr>
  <dimension ref="A1:E80"/>
  <sheetViews>
    <sheetView workbookViewId="0" topLeftCell="A1">
      <selection activeCell="A1" sqref="A1"/>
    </sheetView>
  </sheetViews>
  <sheetFormatPr defaultColWidth="11.00390625" defaultRowHeight="14.25"/>
  <cols>
    <col min="1" max="1" width="68.75390625" style="39" customWidth="1"/>
    <col min="2" max="2" width="2.00390625" style="45" customWidth="1"/>
    <col min="3" max="3" width="13.75390625" style="46" customWidth="1"/>
    <col min="4" max="4" width="2.00390625" style="45" customWidth="1"/>
    <col min="5" max="5" width="14.125" style="39" customWidth="1"/>
    <col min="6" max="16384" width="10.00390625" style="39" customWidth="1"/>
  </cols>
  <sheetData>
    <row r="1" spans="1:4" ht="15.75">
      <c r="A1" s="36" t="s">
        <v>152</v>
      </c>
      <c r="B1" s="37"/>
      <c r="C1" s="38"/>
      <c r="D1" s="37"/>
    </row>
    <row r="3" spans="1:5" ht="12.75">
      <c r="A3" s="40" t="str">
        <f>"Gemeinde "&amp;'Eingabemaske ohne GBII'!D4</f>
        <v>Gemeinde Seldwyla</v>
      </c>
      <c r="B3" s="41"/>
      <c r="C3" s="42">
        <f>'Eingabemaske ohne GBII'!D6</f>
        <v>2009</v>
      </c>
      <c r="D3" s="41"/>
      <c r="E3" s="42">
        <f>C3-1</f>
        <v>2008</v>
      </c>
    </row>
    <row r="4" spans="2:5" ht="12.75">
      <c r="B4" s="43"/>
      <c r="C4" s="44" t="s">
        <v>28</v>
      </c>
      <c r="D4" s="43"/>
      <c r="E4" s="44" t="s">
        <v>28</v>
      </c>
    </row>
    <row r="5" ht="12.75">
      <c r="A5" s="40" t="s">
        <v>29</v>
      </c>
    </row>
    <row r="7" spans="1:5" ht="12.75">
      <c r="A7" s="39" t="str">
        <f>IF(C7&gt;=0,"Ertragsüberschuss/ (-) Aufwandüberschuss","(-) Aufwandüberschuss / Ertragsüberschuss")</f>
        <v>Ertragsüberschuss/ (-) Aufwandüberschuss</v>
      </c>
      <c r="C7" s="45">
        <f>'Eingabemaske ohne GBII'!F11-'Eingabemaske ohne GBII'!F13</f>
        <v>1009283.46</v>
      </c>
      <c r="E7" s="68"/>
    </row>
    <row r="8" spans="1:5" ht="12.75">
      <c r="A8" s="39" t="s">
        <v>30</v>
      </c>
      <c r="C8" s="45">
        <f>'Eingabemaske ohne GBII'!F15</f>
        <v>3443701.54</v>
      </c>
      <c r="E8" s="68"/>
    </row>
    <row r="9" spans="1:5" ht="12.75">
      <c r="A9" s="39" t="s">
        <v>31</v>
      </c>
      <c r="C9" s="45">
        <f>'Eingabemaske ohne GBII'!F17-'Eingabemaske ohne GBII'!F19-'Eingabemaske ohne GBII'!F21</f>
        <v>0</v>
      </c>
      <c r="E9" s="68"/>
    </row>
    <row r="10" spans="1:5" ht="12.75">
      <c r="A10" s="39" t="s">
        <v>32</v>
      </c>
      <c r="C10" s="45">
        <f>'Eingabemaske ohne GBII'!F23</f>
        <v>0</v>
      </c>
      <c r="E10" s="68"/>
    </row>
    <row r="11" spans="1:5" ht="12.75">
      <c r="A11" s="39" t="s">
        <v>33</v>
      </c>
      <c r="C11" s="45">
        <f>'Eingabemaske ohne GBII'!F25</f>
        <v>0</v>
      </c>
      <c r="E11" s="68"/>
    </row>
    <row r="12" spans="1:5" ht="25.5">
      <c r="A12" s="47" t="str">
        <f>IF(C12&gt;=0,"Verluste aus Veräusserung Finanzanlagen FV und Übertragung Finanzanlagen FV ins VV / 
(-) Gewinne aus Veräusserung Finanzanlagen FV","(-) Gewinne aus Veräusserung Finanzanlagen FV / 
Verluste aus Veräusserung Finanzanlagen FV und Übertragung Finanzanlagen FV ins VV")</f>
        <v>Verluste aus Veräusserung Finanzanlagen FV und Übertragung Finanzanlagen FV ins VV / 
(-) Gewinne aus Veräusserung Finanzanlagen FV</v>
      </c>
      <c r="C12" s="45">
        <f>'Eingabemaske ohne GBII'!F27-'Eingabemaske ohne GBII'!F29</f>
        <v>0</v>
      </c>
      <c r="E12" s="68"/>
    </row>
    <row r="13" spans="1:5" ht="25.5" customHeight="1">
      <c r="A13" s="47" t="str">
        <f>IF(C13&gt;=0,"Verluste aus Veräusserung Sachanlagen FV und Übertragung Sachanlagen FV ins VV / 
(-) Gewinne aus Veräusserung Sachanlagen FV","(-) Gewinne aus Veräusserung Sachanlagen FV / Verluste aus Veräusserung Sachanlagen FV und Übertragung Sachanlagen FV ins VV")</f>
        <v>Verluste aus Veräusserung Sachanlagen FV und Übertragung Sachanlagen FV ins VV / 
(-) Gewinne aus Veräusserung Sachanlagen FV</v>
      </c>
      <c r="C13" s="45">
        <f>'Eingabemaske ohne GBII'!F31-'Eingabemaske ohne GBII'!F33</f>
        <v>0</v>
      </c>
      <c r="E13" s="68"/>
    </row>
    <row r="14" spans="1:5" ht="12.75">
      <c r="A14" s="39" t="str">
        <f>IF(C14&gt;=0,"Wertberichtigungen Anlagen FV / (-) Wertberichtigungen Anlagen FV","(-) Wertberichtigungen Anlagen FV / Wertberichtigungen Anlagen FV")</f>
        <v>Wertberichtigungen Anlagen FV / (-) Wertberichtigungen Anlagen FV</v>
      </c>
      <c r="C14" s="45">
        <f>'Eingabemaske ohne GBII'!F35-'Eingabemaske ohne GBII'!F37</f>
        <v>0</v>
      </c>
      <c r="E14" s="68"/>
    </row>
    <row r="15" spans="1:5" ht="12.75">
      <c r="A15" s="39" t="s">
        <v>34</v>
      </c>
      <c r="C15" s="45">
        <f>'Eingabemaske ohne GBII'!F39</f>
        <v>0</v>
      </c>
      <c r="E15" s="68"/>
    </row>
    <row r="16" spans="1:5" ht="12.75">
      <c r="A16" s="39" t="s">
        <v>35</v>
      </c>
      <c r="C16" s="45">
        <f>'Eingabemaske ohne GBII'!F41</f>
        <v>0</v>
      </c>
      <c r="E16" s="68"/>
    </row>
    <row r="17" spans="1:5" ht="12.75">
      <c r="A17" s="39" t="s">
        <v>36</v>
      </c>
      <c r="C17" s="45">
        <f>-'Eingabemaske ohne GBII'!F43</f>
        <v>0</v>
      </c>
      <c r="E17" s="68"/>
    </row>
    <row r="18" spans="1:5" ht="12.75">
      <c r="A18" s="39" t="str">
        <f>IF(C18&gt;=0,"Abnahme/(-) Zunahme Guthaben","(-) Zunahme/Abnahme Guthaben")</f>
        <v>Abnahme/(-) Zunahme Guthaben</v>
      </c>
      <c r="C18" s="45">
        <f>'Eingabemaske ohne GBII'!H52-'Eingabemaske ohne GBII'!F52-'Eingabemaske ohne GBII'!H54+'Eingabemaske ohne GBII'!F54+'Eingabemaske ohne GBII'!H48-'Eingabemaske ohne GBII'!F48+'Eingabemaske ohne GBII'!H62-'Eingabemaske ohne GBII'!F62+'Eingabemaske ohne GBII'!F101-'Eingabemaske ohne GBII'!H101</f>
        <v>7234.330000000351</v>
      </c>
      <c r="E18" s="68"/>
    </row>
    <row r="19" spans="1:5" ht="12.75">
      <c r="A19" s="39" t="str">
        <f>IF(C19&gt;=0,"Abnahme/(-) Zunahme Forderungen Spez.fin. im FK","(-) Zunahme/Abnahme Forderungen Spez.fin. im FK")</f>
        <v>Abnahme/(-) Zunahme Forderungen Spez.fin. im FK</v>
      </c>
      <c r="C19" s="45">
        <f>'Eingabemaske ohne GBII'!H64-'Eingabemaske ohne GBII'!F64</f>
        <v>0</v>
      </c>
      <c r="E19" s="68"/>
    </row>
    <row r="20" spans="1:5" ht="12.75">
      <c r="A20" s="39" t="str">
        <f>IF(C20&gt;=0,"Abnahme/(-) Zunahme Vorräte","(-) Zunahme/Abnahme Vorräte")</f>
        <v>Abnahme/(-) Zunahme Vorräte</v>
      </c>
      <c r="C20" s="45">
        <f>'Eingabemaske ohne GBII'!H60-'Eingabemaske ohne GBII'!F60</f>
        <v>11681</v>
      </c>
      <c r="E20" s="68"/>
    </row>
    <row r="21" spans="1:5" ht="12.75">
      <c r="A21" s="39" t="str">
        <f>IF(C21&gt;=0,"Abnahme/(-) Zunahme Aktive Rechnungsabgrenzungen","(-) Zunahme/Abnahme Aktive Rechnungsabgrenzungen")</f>
        <v>Abnahme/(-) Zunahme Aktive Rechnungsabgrenzungen</v>
      </c>
      <c r="C21" s="45">
        <f>'Eingabemaske ohne GBII'!H56-'Eingabemaske ohne GBII'!F56-'Eingabemaske ohne GBII'!H58+'Eingabemaske ohne GBII'!F58</f>
        <v>10588.45</v>
      </c>
      <c r="E21" s="68"/>
    </row>
    <row r="22" spans="1:5" ht="12.75">
      <c r="A22" s="39" t="str">
        <f>IF(C22&lt;=0,"(-) Abnahme/Zunahme Laufende Verpflichtungen","Zunahme/(-) Abnahme Laufende Verpflichtungen")</f>
        <v>(-) Abnahme/Zunahme Laufende Verpflichtungen</v>
      </c>
      <c r="C22" s="45">
        <f>'Eingabemaske ohne GBII'!F66-'Eingabemaske ohne GBII'!H66-'Eingabemaske ohne GBII'!F68+'Eingabemaske ohne GBII'!H68-SUM('Eingabemaske ohne GBII'!F97,'Eingabemaske ohne GBII'!F99)+SUM('Eingabemaske ohne GBII'!H97,'Eingabemaske ohne GBII'!H99)</f>
        <v>-114695.4300000004</v>
      </c>
      <c r="E22" s="68"/>
    </row>
    <row r="23" spans="1:5" ht="12.75">
      <c r="A23" s="39" t="str">
        <f>IF(C23&lt;=0,"(-) Abnahme/Zunahme kurzfr. Rückstellungen","Zunahme/(-) Abnahme kurzfr. Rückstellungen")</f>
        <v>(-) Abnahme/Zunahme kurzfr. Rückstellungen</v>
      </c>
      <c r="C23" s="45">
        <f>'Eingabemaske ohne GBII'!F76-'Eingabemaske ohne GBII'!H76-'Eingabemaske ohne GBII'!F78+'Eingabemaske ohne GBII'!H78</f>
        <v>0</v>
      </c>
      <c r="E23" s="68"/>
    </row>
    <row r="24" spans="1:5" ht="12.75">
      <c r="A24" s="39" t="str">
        <f>IF(C24&lt;=0,"(-) Abnahme/Zunahme Laufende Passive Rechnungsabgrenzung","Zunahme/(-) Abnahme Laufende Passive Rechnungsabgrenzung")</f>
        <v>Zunahme/(-) Abnahme Laufende Passive Rechnungsabgrenzung</v>
      </c>
      <c r="C24" s="45">
        <f>'Eingabemaske ohne GBII'!F72-'Eingabemaske ohne GBII'!H72-'Eingabemaske ohne GBII'!F74+'Eingabemaske ohne GBII'!H74</f>
        <v>101149.75</v>
      </c>
      <c r="E24" s="68"/>
    </row>
    <row r="25" spans="1:5" ht="12.75">
      <c r="A25" s="39" t="str">
        <f>IF(C25&lt;=0,"(-) Abnahme/Zunahme langfr. Rückstellungen","Zunahme/(-) Abnahme langfr. Rückstellungen")</f>
        <v>(-) Abnahme/Zunahme langfr. Rückstellungen</v>
      </c>
      <c r="C25" s="45">
        <f>'Eingabemaske ohne GBII'!F80-'Eingabemaske ohne GBII'!H80-'Eingabemaske ohne GBII'!F82+'Eingabemaske ohne GBII'!H82</f>
        <v>0</v>
      </c>
      <c r="E25" s="68"/>
    </row>
    <row r="26" spans="1:5" ht="12.75">
      <c r="A26" s="48" t="str">
        <f>IF(C26&lt;=0,"(-) Abnahme/Zunahme Verbindlichkeiten Spez.fin. im FK","Zunahme/(-) Abnahme Verbindlichkeiten Spez.fin. im FK")</f>
        <v>Zunahme/(-) Abnahme Verbindlichkeiten Spez.fin. im FK</v>
      </c>
      <c r="C26" s="45">
        <f>'Eingabemaske ohne GBII'!F84-'Eingabemaske ohne GBII'!H84</f>
        <v>376133.3500000001</v>
      </c>
      <c r="E26" s="68"/>
    </row>
    <row r="27" spans="1:5" ht="12.75">
      <c r="A27" s="39" t="str">
        <f>IF(C27&lt;=0,"(-) Abnahme/Zunahme Rücklagen Globalbudgetbereiche","Zunahme/(-) Abnahme Rücklagen Globalbudgetbereiche")</f>
        <v>(-) Abnahme/Zunahme Rücklagen Globalbudgetbereiche</v>
      </c>
      <c r="C27" s="45">
        <f>'Eingabemaske ohne GBII'!F90-'Eingabemaske ohne GBII'!H90</f>
        <v>0</v>
      </c>
      <c r="E27" s="68"/>
    </row>
    <row r="28" spans="1:5" s="48" customFormat="1" ht="12.75">
      <c r="A28" s="39" t="str">
        <f>IF(C28&lt;=0,"(-) Abnahme/Zunahme Vorfinanzierungen","Zunahme/(-) Abnahme Vorfinanzierungen")</f>
        <v>(-) Abnahme/Zunahme Vorfinanzierungen</v>
      </c>
      <c r="B28" s="45"/>
      <c r="C28" s="45">
        <f>'Eingabemaske ohne GBII'!F92-'Eingabemaske ohne GBII'!H92</f>
        <v>0</v>
      </c>
      <c r="D28" s="45"/>
      <c r="E28" s="69"/>
    </row>
    <row r="29" ht="12.75">
      <c r="E29" s="68"/>
    </row>
    <row r="30" spans="1:5" ht="12.75">
      <c r="A30" s="49" t="s">
        <v>161</v>
      </c>
      <c r="B30" s="50"/>
      <c r="C30" s="51">
        <f>SUM(C7:C29)</f>
        <v>4845076.449999999</v>
      </c>
      <c r="D30" s="50"/>
      <c r="E30" s="57"/>
    </row>
    <row r="31" ht="12.75">
      <c r="E31" s="68"/>
    </row>
    <row r="32" spans="1:5" ht="12.75">
      <c r="A32" s="40"/>
      <c r="B32" s="50"/>
      <c r="C32" s="54"/>
      <c r="D32" s="50"/>
      <c r="E32" s="68"/>
    </row>
    <row r="33" spans="1:5" ht="12.75">
      <c r="A33" s="40" t="s">
        <v>0</v>
      </c>
      <c r="B33" s="50"/>
      <c r="C33" s="54"/>
      <c r="D33" s="50"/>
      <c r="E33" s="68"/>
    </row>
    <row r="34" spans="1:5" ht="12.75">
      <c r="A34" s="39" t="s">
        <v>1</v>
      </c>
      <c r="C34" s="45">
        <f>-'Eingabemaske ohne GBII'!F95+'Eingabemaske ohne GBII'!F97-'Eingabemaske ohne GBII'!H97+IF('Eingabemaske ohne GBII'!F129="JA",-'Eingabemaske ohne GBII'!F127+'Eingabemaske ohne GBII'!F125,)+IF('Eingabemaske ohne GBII'!F135="Ja",-'Eingabemaske ohne GBII'!F133+'Eingabemaske ohne GBII'!F131,)+'Eingabemaske ohne GBII'!F123-'Eingabemaske ohne GBII'!F121-'Eingabemaske ohne GBII'!F147+'Eingabemaske ohne GBII'!F151+'Eingabemaske ohne GBII'!F58-'Eingabemaske ohne GBII'!H58+'Eingabemaske ohne GBII'!F74-'Eingabemaske ohne GBII'!H74+'Eingabemaske ohne GBII'!F78-'Eingabemaske ohne GBII'!H78+'Eingabemaske ohne GBII'!F82-'Eingabemaske ohne GBII'!H82+'Eingabemaske ohne GBII'!F43-'Eingabemaske ohne GBII'!F101+'Eingabemaske ohne GBII'!H101</f>
        <v>-5255163.700000001</v>
      </c>
      <c r="E34" s="68"/>
    </row>
    <row r="35" spans="1:5" ht="12.75">
      <c r="A35" s="39" t="s">
        <v>41</v>
      </c>
      <c r="C35" s="46">
        <f>-'Eingabemaske ohne GBII'!F125</f>
        <v>0</v>
      </c>
      <c r="E35" s="68"/>
    </row>
    <row r="36" spans="1:5" ht="12.75">
      <c r="A36" s="39" t="s">
        <v>42</v>
      </c>
      <c r="C36" s="46">
        <f>'Eingabemaske ohne GBII'!F127</f>
        <v>0</v>
      </c>
      <c r="E36" s="68"/>
    </row>
    <row r="37" spans="1:5" ht="12.75">
      <c r="A37" s="39" t="s">
        <v>43</v>
      </c>
      <c r="C37" s="46">
        <f>-'Eingabemaske ohne GBII'!F131</f>
        <v>0</v>
      </c>
      <c r="E37" s="68"/>
    </row>
    <row r="38" spans="1:5" ht="12.75">
      <c r="A38" s="39" t="s">
        <v>44</v>
      </c>
      <c r="C38" s="46">
        <f>'Eingabemaske ohne GBII'!F133</f>
        <v>0</v>
      </c>
      <c r="E38" s="68"/>
    </row>
    <row r="39" spans="1:5" ht="12.75">
      <c r="A39" s="48"/>
      <c r="E39" s="68"/>
    </row>
    <row r="40" spans="1:5" ht="12.75">
      <c r="A40" s="49" t="s">
        <v>0</v>
      </c>
      <c r="B40" s="51"/>
      <c r="C40" s="51">
        <f>SUM(C34:C39)</f>
        <v>-5255163.700000001</v>
      </c>
      <c r="D40" s="50"/>
      <c r="E40" s="57"/>
    </row>
    <row r="41" ht="12.75">
      <c r="E41" s="68"/>
    </row>
    <row r="42" ht="12.75">
      <c r="E42" s="68"/>
    </row>
    <row r="43" spans="1:5" ht="12.75">
      <c r="A43" s="40" t="s">
        <v>4</v>
      </c>
      <c r="B43" s="50"/>
      <c r="C43" s="54"/>
      <c r="D43" s="50"/>
      <c r="E43" s="68"/>
    </row>
    <row r="44" spans="1:5" ht="12.75">
      <c r="A44" s="39" t="s">
        <v>45</v>
      </c>
      <c r="C44" s="46">
        <f>-'Eingabemaske ohne GBII'!F115</f>
        <v>-1000000</v>
      </c>
      <c r="E44" s="68"/>
    </row>
    <row r="45" spans="1:5" ht="12.75">
      <c r="A45" s="39" t="s">
        <v>2</v>
      </c>
      <c r="C45" s="45">
        <f>'Eingabemaske ohne GBII'!F117</f>
        <v>0</v>
      </c>
      <c r="E45" s="68"/>
    </row>
    <row r="46" spans="1:5" ht="12.75">
      <c r="A46" s="39" t="s">
        <v>46</v>
      </c>
      <c r="C46" s="46">
        <f>-'Eingabemaske ohne GBII'!F119</f>
        <v>0</v>
      </c>
      <c r="E46" s="68"/>
    </row>
    <row r="47" spans="1:5" ht="12.75">
      <c r="A47" s="39" t="s">
        <v>47</v>
      </c>
      <c r="C47" s="45">
        <f>-'Eingabemaske ohne GBII'!F103-IF('Eingabemaske ohne GBII'!F50&gt;'Eingabemaske ohne GBII'!H50,'Eingabemaske ohne GBII'!F50-'Eingabemaske ohne GBII'!H50,)</f>
        <v>0</v>
      </c>
      <c r="E47" s="68"/>
    </row>
    <row r="48" spans="1:5" ht="12.75">
      <c r="A48" s="39" t="s">
        <v>48</v>
      </c>
      <c r="C48" s="46">
        <f>'Eingabemaske ohne GBII'!F105+IF('Eingabemaske ohne GBII'!F50&lt;'Eingabemaske ohne GBII'!H50,'Eingabemaske ohne GBII'!H50-'Eingabemaske ohne GBII'!F50,)</f>
        <v>0</v>
      </c>
      <c r="E48" s="68"/>
    </row>
    <row r="49" spans="1:5" ht="12.75">
      <c r="A49" s="39" t="s">
        <v>49</v>
      </c>
      <c r="C49" s="45">
        <f>-'Eingabemaske ohne GBII'!F107+'Eingabemaske ohne GBII'!F109</f>
        <v>0</v>
      </c>
      <c r="E49" s="68"/>
    </row>
    <row r="50" spans="1:5" ht="12.75">
      <c r="A50" s="39" t="s">
        <v>50</v>
      </c>
      <c r="C50" s="45">
        <f>'Eingabemaske ohne GBII'!F111-'Eingabemaske ohne GBII'!F113</f>
        <v>200000</v>
      </c>
      <c r="E50" s="68"/>
    </row>
    <row r="51" spans="1:5" ht="12.75">
      <c r="A51" s="48" t="str">
        <f>IF(C51&gt;=0,"Zunahme/ (-) Abnahme Kontokorrente mit Dritten","(-) Abnahme/ Zunahme Kontokorrente mit Dritten")</f>
        <v>(-) Abnahme/ Zunahme Kontokorrente mit Dritten</v>
      </c>
      <c r="C51" s="45">
        <f>'Eingabemaske ohne GBII'!H54-'Eingabemaske ohne GBII'!F54+'Eingabemaske ohne GBII'!F99-'Eingabemaske ohne GBII'!H99+'Eingabemaske ohne GBII'!F68-'Eingabemaske ohne GBII'!H68</f>
        <v>-2519109.9000000004</v>
      </c>
      <c r="E51" s="68"/>
    </row>
    <row r="52" spans="1:5" ht="12.75">
      <c r="A52" s="39" t="s">
        <v>55</v>
      </c>
      <c r="C52" s="45">
        <f>'Eingabemaske ohne GBII'!F137-'Eingabemaske ohne GBII'!F139</f>
        <v>0</v>
      </c>
      <c r="E52" s="68"/>
    </row>
    <row r="53" spans="1:5" ht="12.75">
      <c r="A53" s="39" t="s">
        <v>56</v>
      </c>
      <c r="C53" s="45">
        <f>-'Eingabemaske ohne GBII'!F141+'Eingabemaske ohne GBII'!F143</f>
        <v>0</v>
      </c>
      <c r="E53" s="68"/>
    </row>
    <row r="54" spans="1:5" ht="12.75">
      <c r="A54" s="39" t="s">
        <v>104</v>
      </c>
      <c r="C54" s="45">
        <f>'Eingabemaske ohne GBII'!F145-'Eingabemaske ohne GBII'!F147</f>
        <v>800000</v>
      </c>
      <c r="E54" s="68"/>
    </row>
    <row r="55" spans="1:5" ht="12.75">
      <c r="A55" s="39" t="s">
        <v>57</v>
      </c>
      <c r="C55" s="45">
        <f>-'Eingabemaske ohne GBII'!F149+'Eingabemaske ohne GBII'!F151</f>
        <v>0</v>
      </c>
      <c r="E55" s="68"/>
    </row>
    <row r="56" spans="1:5" s="48" customFormat="1" ht="12.75">
      <c r="A56" s="48" t="str">
        <f>IF(C56&lt;=0,"(-) Abnahme /Zunahme Fonds im Eigenkapital","Zunahme/(-) Abnahme Fonds im Eigenkapital")</f>
        <v>(-) Abnahme /Zunahme Fonds im Eigenkapital</v>
      </c>
      <c r="B56" s="45"/>
      <c r="C56" s="45">
        <f>'Eingabemaske ohne GBII'!F86-'Eingabemaske ohne GBII'!H86</f>
        <v>-179.5</v>
      </c>
      <c r="D56" s="45"/>
      <c r="E56" s="69"/>
    </row>
    <row r="57" spans="1:5" s="48" customFormat="1" ht="12.75">
      <c r="A57" s="48" t="str">
        <f>IF(C57&lt;=0,"(-) Abnahme /Zunahme Legate, Stiftungen, Zuwendungen","Zunahme/(-) Abnahme Legate, Stiftungen, Zuwendungen")</f>
        <v>(-) Abnahme /Zunahme Legate, Stiftungen, Zuwendungen</v>
      </c>
      <c r="B57" s="45"/>
      <c r="C57" s="45">
        <f>'Eingabemaske ohne GBII'!F88-'Eingabemaske ohne GBII'!H88</f>
        <v>0</v>
      </c>
      <c r="D57" s="45"/>
      <c r="E57" s="69"/>
    </row>
    <row r="58" ht="12.75">
      <c r="E58" s="68"/>
    </row>
    <row r="59" spans="1:5" ht="12.75">
      <c r="A59" s="49" t="s">
        <v>4</v>
      </c>
      <c r="B59" s="50"/>
      <c r="C59" s="51">
        <f>SUM(C44:C58)</f>
        <v>-2519289.4000000004</v>
      </c>
      <c r="D59" s="50"/>
      <c r="E59" s="57"/>
    </row>
    <row r="60" ht="12.75">
      <c r="E60" s="68"/>
    </row>
    <row r="61" ht="12.75">
      <c r="E61" s="68"/>
    </row>
    <row r="62" spans="1:5" ht="12.75">
      <c r="A62" s="49" t="s">
        <v>162</v>
      </c>
      <c r="B62" s="50"/>
      <c r="C62" s="51">
        <f>C66-C64</f>
        <v>-2929376.6499999994</v>
      </c>
      <c r="D62" s="50"/>
      <c r="E62" s="57"/>
    </row>
    <row r="63" ht="12.75">
      <c r="E63" s="68"/>
    </row>
    <row r="64" spans="1:5" ht="12.75">
      <c r="A64" s="39" t="s">
        <v>61</v>
      </c>
      <c r="C64" s="45">
        <f>'Eingabemaske ohne GBII'!H46-'Eingabemaske ohne GBII'!H48-'Eingabemaske ohne GBII'!H50-'Eingabemaske ohne GBII'!H70</f>
        <v>11154243.69</v>
      </c>
      <c r="E64" s="68"/>
    </row>
    <row r="65" ht="12.75">
      <c r="E65" s="68"/>
    </row>
    <row r="66" spans="1:5" ht="12.75">
      <c r="A66" s="40" t="s">
        <v>62</v>
      </c>
      <c r="B66" s="50"/>
      <c r="C66" s="50">
        <f>'Eingabemaske ohne GBII'!F46-'Eingabemaske ohne GBII'!F48-'Eingabemaske ohne GBII'!F50-'Eingabemaske ohne GBII'!F70</f>
        <v>8224867.04</v>
      </c>
      <c r="D66" s="50"/>
      <c r="E66" s="68"/>
    </row>
    <row r="67" ht="12.75">
      <c r="E67" s="68"/>
    </row>
    <row r="68" ht="12.75" customHeight="1">
      <c r="E68" s="68"/>
    </row>
    <row r="69" spans="1:5" ht="12.75" customHeight="1">
      <c r="A69" s="55" t="s">
        <v>63</v>
      </c>
      <c r="B69" s="56"/>
      <c r="C69" s="56">
        <f>C30+C40+C59-C62</f>
        <v>0</v>
      </c>
      <c r="D69" s="56"/>
      <c r="E69" s="58">
        <f>E30+E40+E59-E62</f>
        <v>0</v>
      </c>
    </row>
    <row r="70" ht="12.75" customHeight="1"/>
    <row r="73" ht="12.75">
      <c r="A73" s="40"/>
    </row>
    <row r="80" ht="12.75">
      <c r="A80" s="40"/>
    </row>
  </sheetData>
  <sheetProtection password="CD12" sheet="1" objects="1" scenarios="1"/>
  <conditionalFormatting sqref="C69">
    <cfRule type="cellIs" priority="1" dxfId="0" operator="notEqual" stopIfTrue="1">
      <formula>0</formula>
    </cfRule>
  </conditionalFormatting>
  <printOptions/>
  <pageMargins left="0.4724409448818898" right="0.15748031496062992" top="0.78" bottom="0.33" header="0.2755905511811024" footer="0.275590551181102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Paul Gruber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Bryner</dc:creator>
  <cp:keywords/>
  <dc:description/>
  <cp:lastModifiedBy>Patrick Bryner</cp:lastModifiedBy>
  <cp:lastPrinted>2009-12-22T11:12:05Z</cp:lastPrinted>
  <dcterms:created xsi:type="dcterms:W3CDTF">2009-07-13T06:56:18Z</dcterms:created>
  <dcterms:modified xsi:type="dcterms:W3CDTF">2010-04-27T13:30:59Z</dcterms:modified>
  <cp:category/>
  <cp:version/>
  <cp:contentType/>
  <cp:contentStatus/>
</cp:coreProperties>
</file>